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 2023/VZMR/01 Stav.práce/01 Otv/Vltava, ř.km 282,500 jez Jelení lávka - oprava přelivné plochy/Podklady/"/>
    </mc:Choice>
  </mc:AlternateContent>
  <xr:revisionPtr revIDLastSave="2" documentId="13_ncr:1_{E587D550-CCD3-43D4-B6C8-CD3D6B95F0C9}" xr6:coauthVersionLast="47" xr6:coauthVersionMax="47" xr10:uidLastSave="{A508B423-20D7-4203-9937-92B5E1D3C2B1}"/>
  <bookViews>
    <workbookView xWindow="-108" yWindow="-108" windowWidth="23256" windowHeight="12576" firstSheet="2" activeTab="2" xr2:uid="{00000000-000D-0000-FFFF-FFFF00000000}"/>
  </bookViews>
  <sheets>
    <sheet name="Rekapitulace stavby" sheetId="1" r:id="rId1"/>
    <sheet name="4073a - Sanace železobeto..." sheetId="2" r:id="rId2"/>
    <sheet name="4073b - Vedlejší rozpočto..." sheetId="3" r:id="rId3"/>
  </sheets>
  <definedNames>
    <definedName name="_xlnm._FilterDatabase" localSheetId="1" hidden="1">'4073a - Sanace železobeto...'!$C$121:$K$156</definedName>
    <definedName name="_xlnm._FilterDatabase" localSheetId="2" hidden="1">'4073b - Vedlejší rozpočto...'!$C$116:$K$127</definedName>
    <definedName name="_xlnm.Print_Titles" localSheetId="1">'4073a - Sanace železobeto...'!$121:$121</definedName>
    <definedName name="_xlnm.Print_Titles" localSheetId="2">'4073b - Vedlejší rozpočto...'!$116:$116</definedName>
    <definedName name="_xlnm.Print_Titles" localSheetId="0">'Rekapitulace stavby'!$92:$92</definedName>
    <definedName name="_xlnm.Print_Area" localSheetId="1">'4073a - Sanace železobeto...'!$C$4:$J$76,'4073a - Sanace železobeto...'!$C$82:$J$103,'4073a - Sanace železobeto...'!$C$109:$J$156</definedName>
    <definedName name="_xlnm.Print_Area" localSheetId="2">'4073b - Vedlejší rozpočto...'!$C$4:$J$76,'4073b - Vedlejší rozpočto...'!$C$82:$J$98,'4073b - Vedlejší rozpočto...'!$C$104:$J$127</definedName>
    <definedName name="_xlnm.Print_Area" localSheetId="0">'Rekapitulace stavby'!$D$4:$AO$76,'Rekapitulace stavby'!$C$82:$AQ$97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J114" i="3"/>
  <c r="F111" i="3"/>
  <c r="E109" i="3"/>
  <c r="F89" i="3"/>
  <c r="E87" i="3"/>
  <c r="J21" i="3"/>
  <c r="E21" i="3"/>
  <c r="J113" i="3" s="1"/>
  <c r="J20" i="3"/>
  <c r="F114" i="3"/>
  <c r="J15" i="3"/>
  <c r="E15" i="3"/>
  <c r="F113" i="3" s="1"/>
  <c r="J14" i="3"/>
  <c r="J111" i="3"/>
  <c r="E7" i="3"/>
  <c r="E107" i="3"/>
  <c r="J37" i="2"/>
  <c r="J36" i="2"/>
  <c r="AY95" i="1" s="1"/>
  <c r="J35" i="2"/>
  <c r="AX95" i="1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T129" i="2"/>
  <c r="R130" i="2"/>
  <c r="R129" i="2" s="1"/>
  <c r="P130" i="2"/>
  <c r="P129" i="2"/>
  <c r="BI125" i="2"/>
  <c r="BH125" i="2"/>
  <c r="BG125" i="2"/>
  <c r="BF125" i="2"/>
  <c r="T125" i="2"/>
  <c r="T124" i="2" s="1"/>
  <c r="R125" i="2"/>
  <c r="R124" i="2"/>
  <c r="P125" i="2"/>
  <c r="P124" i="2" s="1"/>
  <c r="F116" i="2"/>
  <c r="E114" i="2"/>
  <c r="F89" i="2"/>
  <c r="E87" i="2"/>
  <c r="J21" i="2"/>
  <c r="E21" i="2"/>
  <c r="J91" i="2"/>
  <c r="J20" i="2"/>
  <c r="F119" i="2"/>
  <c r="J15" i="2"/>
  <c r="E15" i="2"/>
  <c r="F118" i="2"/>
  <c r="J14" i="2"/>
  <c r="J116" i="2"/>
  <c r="E7" i="2"/>
  <c r="E112" i="2"/>
  <c r="AM90" i="1"/>
  <c r="AM89" i="1"/>
  <c r="L89" i="1"/>
  <c r="AM87" i="1"/>
  <c r="L87" i="1"/>
  <c r="L85" i="1"/>
  <c r="L84" i="1"/>
  <c r="BK155" i="2"/>
  <c r="J137" i="2"/>
  <c r="J150" i="2"/>
  <c r="BK147" i="2"/>
  <c r="J125" i="2"/>
  <c r="J155" i="2"/>
  <c r="BK149" i="2"/>
  <c r="J144" i="2"/>
  <c r="J141" i="2"/>
  <c r="J132" i="2"/>
  <c r="BK126" i="3"/>
  <c r="BK123" i="3"/>
  <c r="J127" i="3"/>
  <c r="BK119" i="3"/>
  <c r="J120" i="3"/>
  <c r="J122" i="3"/>
  <c r="J148" i="2"/>
  <c r="BK132" i="2"/>
  <c r="BK151" i="2"/>
  <c r="BK142" i="2"/>
  <c r="F35" i="2"/>
  <c r="BK122" i="3"/>
  <c r="J124" i="3"/>
  <c r="J121" i="3"/>
  <c r="J151" i="2"/>
  <c r="BK141" i="2"/>
  <c r="BK153" i="2"/>
  <c r="J149" i="2"/>
  <c r="BK143" i="2"/>
  <c r="BK130" i="2"/>
  <c r="BK150" i="2"/>
  <c r="J147" i="2"/>
  <c r="J142" i="2"/>
  <c r="BK137" i="2"/>
  <c r="J130" i="2"/>
  <c r="J125" i="3"/>
  <c r="BK121" i="3"/>
  <c r="BK120" i="3"/>
  <c r="J123" i="3"/>
  <c r="BK125" i="3"/>
  <c r="J153" i="2"/>
  <c r="BK144" i="2"/>
  <c r="BK125" i="2"/>
  <c r="BK148" i="2"/>
  <c r="BK139" i="2"/>
  <c r="AS94" i="1"/>
  <c r="J143" i="2"/>
  <c r="J139" i="2"/>
  <c r="BK124" i="3"/>
  <c r="J126" i="3"/>
  <c r="BK127" i="3"/>
  <c r="J119" i="3"/>
  <c r="BK131" i="2" l="1"/>
  <c r="J131" i="2"/>
  <c r="J100" i="2"/>
  <c r="BK146" i="2"/>
  <c r="J146" i="2" s="1"/>
  <c r="J102" i="2" s="1"/>
  <c r="BK118" i="3"/>
  <c r="BK117" i="3" s="1"/>
  <c r="J117" i="3" s="1"/>
  <c r="J96" i="3" s="1"/>
  <c r="P131" i="2"/>
  <c r="P123" i="2"/>
  <c r="P122" i="2" s="1"/>
  <c r="AU95" i="1" s="1"/>
  <c r="P146" i="2"/>
  <c r="P145" i="2"/>
  <c r="P118" i="3"/>
  <c r="P117" i="3"/>
  <c r="AU96" i="1"/>
  <c r="R131" i="2"/>
  <c r="R123" i="2" s="1"/>
  <c r="R122" i="2" s="1"/>
  <c r="R146" i="2"/>
  <c r="R145" i="2"/>
  <c r="R118" i="3"/>
  <c r="R117" i="3"/>
  <c r="T131" i="2"/>
  <c r="T123" i="2"/>
  <c r="T122" i="2" s="1"/>
  <c r="T146" i="2"/>
  <c r="T145" i="2"/>
  <c r="T118" i="3"/>
  <c r="T117" i="3" s="1"/>
  <c r="BK124" i="2"/>
  <c r="J124" i="2"/>
  <c r="J98" i="2"/>
  <c r="BK129" i="2"/>
  <c r="J129" i="2"/>
  <c r="J99" i="2"/>
  <c r="J91" i="3"/>
  <c r="BE120" i="3"/>
  <c r="BE123" i="3"/>
  <c r="E85" i="3"/>
  <c r="J89" i="3"/>
  <c r="F92" i="3"/>
  <c r="BE124" i="3"/>
  <c r="BE125" i="3"/>
  <c r="F91" i="3"/>
  <c r="BE121" i="3"/>
  <c r="BE122" i="3"/>
  <c r="BE126" i="3"/>
  <c r="BE119" i="3"/>
  <c r="BE127" i="3"/>
  <c r="F91" i="2"/>
  <c r="J118" i="2"/>
  <c r="BE125" i="2"/>
  <c r="BE142" i="2"/>
  <c r="BE148" i="2"/>
  <c r="E85" i="2"/>
  <c r="J89" i="2"/>
  <c r="BE132" i="2"/>
  <c r="BE137" i="2"/>
  <c r="BE141" i="2"/>
  <c r="BE147" i="2"/>
  <c r="BE149" i="2"/>
  <c r="F92" i="2"/>
  <c r="BE130" i="2"/>
  <c r="BE139" i="2"/>
  <c r="BE143" i="2"/>
  <c r="BE144" i="2"/>
  <c r="BE150" i="2"/>
  <c r="BE151" i="2"/>
  <c r="BE153" i="2"/>
  <c r="BE155" i="2"/>
  <c r="BB95" i="1"/>
  <c r="F37" i="2"/>
  <c r="BD95" i="1" s="1"/>
  <c r="F35" i="3"/>
  <c r="BB96" i="1" s="1"/>
  <c r="BB94" i="1" s="1"/>
  <c r="W31" i="1" s="1"/>
  <c r="J34" i="2"/>
  <c r="AW95" i="1"/>
  <c r="F36" i="3"/>
  <c r="BC96" i="1" s="1"/>
  <c r="F34" i="3"/>
  <c r="BA96" i="1" s="1"/>
  <c r="F36" i="2"/>
  <c r="BC95" i="1" s="1"/>
  <c r="J34" i="3"/>
  <c r="AW96" i="1"/>
  <c r="F34" i="2"/>
  <c r="BA95" i="1" s="1"/>
  <c r="F37" i="3"/>
  <c r="BD96" i="1"/>
  <c r="J118" i="3" l="1"/>
  <c r="J97" i="3" s="1"/>
  <c r="BK123" i="2"/>
  <c r="J123" i="2"/>
  <c r="J97" i="2" s="1"/>
  <c r="BK145" i="2"/>
  <c r="J145" i="2"/>
  <c r="J101" i="2"/>
  <c r="J30" i="3"/>
  <c r="AG96" i="1" s="1"/>
  <c r="AU94" i="1"/>
  <c r="F33" i="2"/>
  <c r="AZ95" i="1" s="1"/>
  <c r="BA94" i="1"/>
  <c r="AW94" i="1"/>
  <c r="AK30" i="1" s="1"/>
  <c r="AX94" i="1"/>
  <c r="J33" i="2"/>
  <c r="AV95" i="1"/>
  <c r="AT95" i="1"/>
  <c r="BD94" i="1"/>
  <c r="W33" i="1" s="1"/>
  <c r="J33" i="3"/>
  <c r="AV96" i="1" s="1"/>
  <c r="AT96" i="1" s="1"/>
  <c r="AN96" i="1" s="1"/>
  <c r="BC94" i="1"/>
  <c r="W32" i="1" s="1"/>
  <c r="F33" i="3"/>
  <c r="AZ96" i="1" s="1"/>
  <c r="BK122" i="2" l="1"/>
  <c r="J122" i="2"/>
  <c r="J96" i="2"/>
  <c r="J39" i="3"/>
  <c r="AZ94" i="1"/>
  <c r="W29" i="1" s="1"/>
  <c r="AY94" i="1"/>
  <c r="W30" i="1"/>
  <c r="J30" i="2" l="1"/>
  <c r="AG95" i="1"/>
  <c r="AG94" i="1"/>
  <c r="AK26" i="1" s="1"/>
  <c r="AK35" i="1" s="1"/>
  <c r="AV94" i="1"/>
  <c r="AK29" i="1" s="1"/>
  <c r="J39" i="2" l="1"/>
  <c r="AN95" i="1"/>
  <c r="AT94" i="1"/>
  <c r="AN94" i="1" s="1"/>
</calcChain>
</file>

<file path=xl/sharedStrings.xml><?xml version="1.0" encoding="utf-8"?>
<sst xmlns="http://schemas.openxmlformats.org/spreadsheetml/2006/main" count="839" uniqueCount="237">
  <si>
    <t>Export Komplet</t>
  </si>
  <si>
    <t/>
  </si>
  <si>
    <t>2.0</t>
  </si>
  <si>
    <t>False</t>
  </si>
  <si>
    <t>{81a87b85-5227-448b-b66d-ee05f5a100fe}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</si>
  <si>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</si>
  <si>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</si>
  <si>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</si>
  <si>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</si>
  <si>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</si>
  <si>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</si>
  <si>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</si>
  <si>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</si>
  <si>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</si>
  <si>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ST4073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</si>
  <si>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</si>
  <si>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</si>
  <si>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Vltava ř. km 282,500, jez Jelení lávka - oprava přelivné plochy</t>
  </si>
  <si>
    <t>KSO:</t>
  </si>
  <si>
    <t>832 14 53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</si>
  <si>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</si>
  <si>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</si>
  <si>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</si>
  <si>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</si>
  <si>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</si>
  <si>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</si>
  <si>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</si>
  <si>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</si>
  <si>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</si>
  <si>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</si>
  <si>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</si>
  <si>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</si>
  <si>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</si>
  <si>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</si>
  <si>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</si>
  <si>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</si>
  <si>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</si>
  <si>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</si>
  <si>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</si>
  <si>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</si>
  <si>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</si>
  <si>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</si>
  <si>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</si>
  <si>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</si>
  <si>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</si>
  <si>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</si>
  <si>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</si>
  <si>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</si>
  <si>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</si>
  <si>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</si>
  <si>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</si>
  <si>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</si>
  <si>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</si>
  <si>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</si>
  <si>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</si>
  <si>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</si>
  <si>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</si>
  <si>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</si>
  <si>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</si>
  <si>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</si>
  <si>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</si>
  <si>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</si>
  <si>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</si>
  <si>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</si>
  <si>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</si>
  <si>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</si>
  <si>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</si>
  <si>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</si>
  <si>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</si>
  <si>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</si>
  <si>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</si>
  <si>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</si>
  <si>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</si>
  <si>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</si>
  <si>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</si>
  <si>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</si>
  <si>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</si>
  <si>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4073a</t>
  </si>
  <si>
    <t>Sanace železobetonových konstrukcí</t>
  </si>
  <si>
    <t>STA</t>
  </si>
  <si>
    <t>1</t>
  </si>
  <si>
    <t>{23793817-7d71-4fdb-8173-c97c0218c2ac}</t>
  </si>
  <si>
    <t>2</t>
  </si>
  <si>
    <t>4073b</t>
  </si>
  <si>
    <t>Vedlejší rozpočtové náklady</t>
  </si>
  <si>
    <t>{ac738c28-ae08-4c11-a420-c858a4f13d7d}</t>
  </si>
  <si>
    <t>KRYCÍ LIST SOUPISU PRACÍ</t>
  </si>
  <si>
    <t>Objekt:</t>
  </si>
  <si>
    <t>4073a - Sanace železobetonových konstrukcí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</si>
  <si>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</si>
  <si>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</si>
  <si>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</si>
  <si>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</si>
  <si>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</si>
  <si>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</si>
  <si>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</si>
  <si>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</si>
  <si>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</si>
  <si>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</si>
  <si>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</si>
  <si>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</si>
  <si>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</si>
  <si>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</si>
  <si>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</si>
  <si>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</si>
  <si>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</si>
  <si>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</si>
  <si>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</si>
  <si>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</si>
  <si>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</si>
  <si>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</si>
  <si>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</si>
  <si>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</si>
  <si>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</si>
  <si>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</si>
  <si>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</si>
  <si>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</si>
  <si>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</si>
  <si>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</si>
  <si>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320902021</t>
  </si>
  <si>
    <t xml:space="preserve">Úprava ploch betonových konstrukcí tlakovou vodou </t>
  </si>
  <si>
    <t>m2</t>
  </si>
  <si>
    <t>4</t>
  </si>
  <si>
    <t>1397712782</t>
  </si>
  <si>
    <t>VV</t>
  </si>
  <si>
    <t>84,00  "vysokotlaké čistění betonového předprsí</t>
  </si>
  <si>
    <t>104,60  "vysokotlaké čistění kamenné dlažby</t>
  </si>
  <si>
    <t>Součet</t>
  </si>
  <si>
    <t>6</t>
  </si>
  <si>
    <t>Úpravy povrchů, podlahy a osazování výplní</t>
  </si>
  <si>
    <t>636195212</t>
  </si>
  <si>
    <t>Vyplnění spár dlažby z lomového kamene maltou cementovou na hl do 70 mm s vyspárováním</t>
  </si>
  <si>
    <t>1645200518</t>
  </si>
  <si>
    <t>9</t>
  </si>
  <si>
    <t>Ostatní konstrukce a práce, bourání</t>
  </si>
  <si>
    <t>9.1R</t>
  </si>
  <si>
    <t>Těsnění</t>
  </si>
  <si>
    <t>kg</t>
  </si>
  <si>
    <t>-1537018869</t>
  </si>
  <si>
    <t>600,00  "návodní prahové těsnění - výměna (hranol tvaru D s dutinkou)</t>
  </si>
  <si>
    <t>430,00  "povodní prahové těsnění - výměna (hranol tvaru D s dutinkou)</t>
  </si>
  <si>
    <t>100,00  "boční těsnění přelivné a návodní válcové plochy</t>
  </si>
  <si>
    <t>9.2R</t>
  </si>
  <si>
    <t>Šrouby nerezové</t>
  </si>
  <si>
    <t>221902426</t>
  </si>
  <si>
    <t>120+120+30 "nerezové šrouby pro těsnění</t>
  </si>
  <si>
    <t>5</t>
  </si>
  <si>
    <t>9.3R</t>
  </si>
  <si>
    <t>Demontáž dřevěného obkladu, likvidace</t>
  </si>
  <si>
    <t>-1035023277</t>
  </si>
  <si>
    <t>P</t>
  </si>
  <si>
    <t>Poznámka k položce:_x000D_
Demontáž stávajícího dřevěného obkladu, včetně likvidace.</t>
  </si>
  <si>
    <t>9.4R</t>
  </si>
  <si>
    <t>Obklad přelivné plochy dubovými prkny tl. 220 mm</t>
  </si>
  <si>
    <t>m3</t>
  </si>
  <si>
    <t>-500492904</t>
  </si>
  <si>
    <t>7</t>
  </si>
  <si>
    <t>9.5R</t>
  </si>
  <si>
    <t>Montážní práce</t>
  </si>
  <si>
    <t>hod</t>
  </si>
  <si>
    <t>-209715381</t>
  </si>
  <si>
    <t>8</t>
  </si>
  <si>
    <t>938903111</t>
  </si>
  <si>
    <t>Vysekání spár hl do 70 mm v dlažbě z lomového kamene</t>
  </si>
  <si>
    <t>412675216</t>
  </si>
  <si>
    <t>985311113</t>
  </si>
  <si>
    <t>Reprofilace do 30 mm - oprava povrchového poškození betonového předprsí</t>
  </si>
  <si>
    <t>1442181803</t>
  </si>
  <si>
    <t>PSV</t>
  </si>
  <si>
    <t>Práce a dodávky PSV</t>
  </si>
  <si>
    <t>789</t>
  </si>
  <si>
    <t>Povrchové úpravy ocelových konstrukcí a technologických zařízení</t>
  </si>
  <si>
    <t>10</t>
  </si>
  <si>
    <t>789112151</t>
  </si>
  <si>
    <t>Povrchové obroušení pro obnovu protikorozního nátěru</t>
  </si>
  <si>
    <t>16</t>
  </si>
  <si>
    <t>-518039173</t>
  </si>
  <si>
    <t>11</t>
  </si>
  <si>
    <t>789112171</t>
  </si>
  <si>
    <t>Čištění vysokotlakým stříkáním ocelových konstrukcí</t>
  </si>
  <si>
    <t>891709409</t>
  </si>
  <si>
    <t>12</t>
  </si>
  <si>
    <t>789311221</t>
  </si>
  <si>
    <t>Zhotovení nátěru dvousložkového ocelové konstrukce epoxidovou barvou</t>
  </si>
  <si>
    <t>707047020</t>
  </si>
  <si>
    <t>13</t>
  </si>
  <si>
    <t>R1</t>
  </si>
  <si>
    <t>Čistění vnitřního prostoru sektoru</t>
  </si>
  <si>
    <t>kpl</t>
  </si>
  <si>
    <t>-1961147452</t>
  </si>
  <si>
    <t>14</t>
  </si>
  <si>
    <t>M</t>
  </si>
  <si>
    <t>30909194</t>
  </si>
  <si>
    <t>šroub nerezový s půlkulatou hlavou M12x55mm</t>
  </si>
  <si>
    <t>kus</t>
  </si>
  <si>
    <t>32</t>
  </si>
  <si>
    <t>-1759488733</t>
  </si>
  <si>
    <t>Poznámka k položce:_x000D_
Šroub nerezový M12, dl. 55 mm, půlkulatá hlava na klíč IMBUS 8 mm s velkoplošnou podložkou a maticí.</t>
  </si>
  <si>
    <t>30985003</t>
  </si>
  <si>
    <t>šroub nerezový s půlkulatou hlavou M12x75mm</t>
  </si>
  <si>
    <t>-915667271</t>
  </si>
  <si>
    <t>Poznámka k položce:_x000D_
Šrpub nerezový M12, dl. 75 mm, půlkulatá hlava na klíč IMBUS 8 mm s maticí.</t>
  </si>
  <si>
    <t>13321027</t>
  </si>
  <si>
    <t>tyč ocelová plochá jakost S235JR (11 375) 120x20mm</t>
  </si>
  <si>
    <t>t</t>
  </si>
  <si>
    <t>-1519694189</t>
  </si>
  <si>
    <t>Poznámka k položce:_x000D_
Ocel plochá nerez 120/20 mm se zkosenými náběhy.</t>
  </si>
  <si>
    <t>4073b - Vedlejší rozpočtové náklady</t>
  </si>
  <si>
    <t>VRN - Vedlejší rozpočtové náklady</t>
  </si>
  <si>
    <t>VRN</t>
  </si>
  <si>
    <t>0001</t>
  </si>
  <si>
    <t>Náklady na vybudování zařízení staveniště</t>
  </si>
  <si>
    <t>-1077377826</t>
  </si>
  <si>
    <t>0002</t>
  </si>
  <si>
    <t>Instalace varovně informačních prvků</t>
  </si>
  <si>
    <t>-390290559</t>
  </si>
  <si>
    <t>0003</t>
  </si>
  <si>
    <t>Osazení provizorního hrazení potápěčským způsobem</t>
  </si>
  <si>
    <t>1346976570</t>
  </si>
  <si>
    <t>0004</t>
  </si>
  <si>
    <t>Převedení vody za stavby, čerpání vody</t>
  </si>
  <si>
    <t>-2084473940</t>
  </si>
  <si>
    <t>0005</t>
  </si>
  <si>
    <t>Uvedení ploch dotčených stavbou do původního stavu</t>
  </si>
  <si>
    <t>-868055067</t>
  </si>
  <si>
    <t>0006</t>
  </si>
  <si>
    <t>Náklady na opatření vyplývajících z požadavků BOZP</t>
  </si>
  <si>
    <t>1717300040</t>
  </si>
  <si>
    <t>0007</t>
  </si>
  <si>
    <t>Použití mechanizace</t>
  </si>
  <si>
    <t>1988777559</t>
  </si>
  <si>
    <t>0008</t>
  </si>
  <si>
    <t>Doprava</t>
  </si>
  <si>
    <t>1190323705</t>
  </si>
  <si>
    <t>0009</t>
  </si>
  <si>
    <t>Zpracování a předání povodňového plánu stavby</t>
  </si>
  <si>
    <t>-647260872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</si>
</sst>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68" workbookViewId="0">
      <selection activeCell="L90" sqref="L90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" customHeight="1">
      <c r="AR2" s="208" t="s">
        <v>5</v>
      </c>
      <c r="AS2" s="186"/>
      <c r="AT2" s="186"/>
      <c r="AU2" s="186"/>
      <c r="AV2" s="186"/>
      <c r="AW2" s="186"/>
      <c r="AX2" s="186"/>
      <c r="AY2" s="186"/>
      <c r="AZ2" s="186"/>
      <c r="BA2" s="186"/>
      <c r="BB2" s="186"/>
      <c r="BC2" s="186"/>
      <c r="BD2" s="186"/>
      <c r="BE2" s="186"/>
      <c r="BS2" s="15" t="s">
        <v>6</v>
      </c>
      <c r="BT2" s="15" t="s">
        <v>7</v>
      </c>
    </row>
    <row r="3" spans="1:74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5" t="s">
        <v>14</v>
      </c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6"/>
      <c r="AJ5" s="186"/>
      <c r="AR5" s="18"/>
      <c r="BE5" s="182" t="s">
        <v>15</v>
      </c>
      <c r="BS5" s="15" t="s">
        <v>6</v>
      </c>
    </row>
    <row r="6" spans="1:74" ht="36.9" customHeight="1">
      <c r="B6" s="18"/>
      <c r="D6" s="24" t="s">
        <v>16</v>
      </c>
      <c r="K6" s="187" t="s">
        <v>17</v>
      </c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  <c r="X6" s="186"/>
      <c r="Y6" s="186"/>
      <c r="Z6" s="186"/>
      <c r="AA6" s="186"/>
      <c r="AB6" s="186"/>
      <c r="AC6" s="186"/>
      <c r="AD6" s="186"/>
      <c r="AE6" s="186"/>
      <c r="AF6" s="186"/>
      <c r="AG6" s="186"/>
      <c r="AH6" s="186"/>
      <c r="AI6" s="186"/>
      <c r="AJ6" s="186"/>
      <c r="AR6" s="18"/>
      <c r="BE6" s="183"/>
      <c r="BS6" s="15" t="s">
        <v>6</v>
      </c>
    </row>
    <row r="7" spans="1:74" ht="12" customHeight="1">
      <c r="B7" s="18"/>
      <c r="D7" s="25" t="s">
        <v>18</v>
      </c>
      <c r="K7" s="23" t="s">
        <v>19</v>
      </c>
      <c r="AK7" s="25" t="s">
        <v>20</v>
      </c>
      <c r="AN7" s="23" t="s">
        <v>1</v>
      </c>
      <c r="AR7" s="18"/>
      <c r="BE7" s="183"/>
      <c r="BS7" s="15" t="s">
        <v>6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/>
      <c r="AR8" s="18"/>
      <c r="BE8" s="183"/>
      <c r="BS8" s="15" t="s">
        <v>6</v>
      </c>
    </row>
    <row r="9" spans="1:74" ht="14.4" customHeight="1">
      <c r="B9" s="18"/>
      <c r="AR9" s="18"/>
      <c r="BE9" s="183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83"/>
      <c r="BS10" s="15" t="s">
        <v>6</v>
      </c>
    </row>
    <row r="11" spans="1:74" ht="18.45" customHeight="1">
      <c r="B11" s="18"/>
      <c r="E11" s="23" t="s">
        <v>22</v>
      </c>
      <c r="AK11" s="25" t="s">
        <v>26</v>
      </c>
      <c r="AN11" s="23" t="s">
        <v>1</v>
      </c>
      <c r="AR11" s="18"/>
      <c r="BE11" s="183"/>
      <c r="BS11" s="15" t="s">
        <v>6</v>
      </c>
    </row>
    <row r="12" spans="1:74" ht="6.9" customHeight="1">
      <c r="B12" s="18"/>
      <c r="AR12" s="18"/>
      <c r="BE12" s="183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/>
      <c r="AR13" s="18"/>
      <c r="BE13" s="183"/>
      <c r="BS13" s="15" t="s">
        <v>6</v>
      </c>
    </row>
    <row r="14" spans="1:74" ht="13.2">
      <c r="B14" s="18"/>
      <c r="E14" s="188"/>
      <c r="F14" s="189"/>
      <c r="G14" s="189"/>
      <c r="H14" s="189"/>
      <c r="I14" s="189"/>
      <c r="J14" s="189"/>
      <c r="K14" s="189"/>
      <c r="L14" s="189"/>
      <c r="M14" s="189"/>
      <c r="N14" s="189"/>
      <c r="O14" s="189"/>
      <c r="P14" s="189"/>
      <c r="Q14" s="189"/>
      <c r="R14" s="189"/>
      <c r="S14" s="189"/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  <c r="AK14" s="25" t="s">
        <v>26</v>
      </c>
      <c r="AN14" s="27"/>
      <c r="AR14" s="18"/>
      <c r="BE14" s="183"/>
      <c r="BS14" s="15" t="s">
        <v>6</v>
      </c>
    </row>
    <row r="15" spans="1:74" ht="6.9" customHeight="1">
      <c r="B15" s="18"/>
      <c r="AR15" s="18"/>
      <c r="BE15" s="183"/>
      <c r="BS15" s="15" t="s">
        <v>3</v>
      </c>
    </row>
    <row r="16" spans="1:74" ht="12" customHeight="1">
      <c r="B16" s="18"/>
      <c r="D16" s="25" t="s">
        <v>28</v>
      </c>
      <c r="AK16" s="25" t="s">
        <v>25</v>
      </c>
      <c r="AN16" s="23" t="s">
        <v>1</v>
      </c>
      <c r="AR16" s="18"/>
      <c r="BE16" s="183"/>
      <c r="BS16" s="15" t="s">
        <v>3</v>
      </c>
    </row>
    <row r="17" spans="2:71" ht="18.45" customHeight="1">
      <c r="B17" s="18"/>
      <c r="E17" s="23" t="s">
        <v>22</v>
      </c>
      <c r="AK17" s="25" t="s">
        <v>26</v>
      </c>
      <c r="AN17" s="23" t="s">
        <v>1</v>
      </c>
      <c r="AR17" s="18"/>
      <c r="BE17" s="183"/>
      <c r="BS17" s="15" t="s">
        <v>29</v>
      </c>
    </row>
    <row r="18" spans="2:71" ht="6.9" customHeight="1">
      <c r="B18" s="18"/>
      <c r="AR18" s="18"/>
      <c r="BE18" s="183"/>
      <c r="BS18" s="15" t="s">
        <v>6</v>
      </c>
    </row>
    <row r="19" spans="2:71" ht="12" customHeight="1">
      <c r="B19" s="18"/>
      <c r="D19" s="25" t="s">
        <v>30</v>
      </c>
      <c r="AK19" s="25" t="s">
        <v>25</v>
      </c>
      <c r="AN19" s="23" t="s">
        <v>1</v>
      </c>
      <c r="AR19" s="18"/>
      <c r="BE19" s="183"/>
      <c r="BS19" s="15" t="s">
        <v>6</v>
      </c>
    </row>
    <row r="20" spans="2:71" ht="18.45" customHeight="1">
      <c r="B20" s="18"/>
      <c r="E20" s="23"/>
      <c r="AK20" s="25" t="s">
        <v>26</v>
      </c>
      <c r="AN20" s="23" t="s">
        <v>1</v>
      </c>
      <c r="AR20" s="18"/>
      <c r="BE20" s="183"/>
      <c r="BS20" s="15" t="s">
        <v>29</v>
      </c>
    </row>
    <row r="21" spans="2:71" ht="6.9" customHeight="1">
      <c r="B21" s="18"/>
      <c r="AR21" s="18"/>
      <c r="BE21" s="183"/>
    </row>
    <row r="22" spans="2:71" ht="12" customHeight="1">
      <c r="B22" s="18"/>
      <c r="D22" s="25" t="s">
        <v>31</v>
      </c>
      <c r="AR22" s="18"/>
      <c r="BE22" s="183"/>
    </row>
    <row r="23" spans="2:71" ht="16.5" customHeight="1">
      <c r="B23" s="18"/>
      <c r="E23" s="190" t="s">
        <v>1</v>
      </c>
      <c r="F23" s="190"/>
      <c r="G23" s="190"/>
      <c r="H23" s="190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0"/>
      <c r="AG23" s="190"/>
      <c r="AH23" s="190"/>
      <c r="AI23" s="190"/>
      <c r="AJ23" s="190"/>
      <c r="AK23" s="190"/>
      <c r="AL23" s="190"/>
      <c r="AM23" s="190"/>
      <c r="AN23" s="190"/>
      <c r="AR23" s="18"/>
      <c r="BE23" s="183"/>
    </row>
    <row r="24" spans="2:71" ht="6.9" customHeight="1">
      <c r="B24" s="18"/>
      <c r="AR24" s="18"/>
      <c r="BE24" s="183"/>
    </row>
    <row r="25" spans="2:71" ht="6.9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83"/>
    </row>
    <row r="26" spans="2:71" s="1" customFormat="1" ht="25.95" customHeight="1">
      <c r="B26" s="30"/>
      <c r="D26" s="31" t="s">
        <v>32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1">
        <f>ROUND(AG94,2)</f>
        <v>0</v>
      </c>
      <c r="AL26" s="192"/>
      <c r="AM26" s="192"/>
      <c r="AN26" s="192"/>
      <c r="AO26" s="192"/>
      <c r="AR26" s="30"/>
      <c r="BE26" s="183"/>
    </row>
    <row r="27" spans="2:71" s="1" customFormat="1" ht="6.9" customHeight="1">
      <c r="B27" s="30"/>
      <c r="AR27" s="30"/>
      <c r="BE27" s="183"/>
    </row>
    <row r="28" spans="2:71" s="1" customFormat="1" ht="13.2">
      <c r="B28" s="30"/>
      <c r="L28" s="193" t="s">
        <v>33</v>
      </c>
      <c r="M28" s="193"/>
      <c r="N28" s="193"/>
      <c r="O28" s="193"/>
      <c r="P28" s="193"/>
      <c r="W28" s="193" t="s">
        <v>34</v>
      </c>
      <c r="X28" s="193"/>
      <c r="Y28" s="193"/>
      <c r="Z28" s="193"/>
      <c r="AA28" s="193"/>
      <c r="AB28" s="193"/>
      <c r="AC28" s="193"/>
      <c r="AD28" s="193"/>
      <c r="AE28" s="193"/>
      <c r="AK28" s="193" t="s">
        <v>35</v>
      </c>
      <c r="AL28" s="193"/>
      <c r="AM28" s="193"/>
      <c r="AN28" s="193"/>
      <c r="AO28" s="193"/>
      <c r="AR28" s="30"/>
      <c r="BE28" s="183"/>
    </row>
    <row r="29" spans="2:71" s="2" customFormat="1" ht="14.4" customHeight="1">
      <c r="B29" s="34"/>
      <c r="D29" s="25" t="s">
        <v>36</v>
      </c>
      <c r="F29" s="25" t="s">
        <v>37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4"/>
      <c r="BE29" s="184"/>
    </row>
    <row r="30" spans="2:71" s="2" customFormat="1" ht="14.4" customHeight="1">
      <c r="B30" s="34"/>
      <c r="F30" s="25" t="s">
        <v>38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4"/>
      <c r="BE30" s="184"/>
    </row>
    <row r="31" spans="2:71" s="2" customFormat="1" ht="14.4" hidden="1" customHeight="1">
      <c r="B31" s="34"/>
      <c r="F31" s="25" t="s">
        <v>39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4"/>
      <c r="BE31" s="184"/>
    </row>
    <row r="32" spans="2:71" s="2" customFormat="1" ht="14.4" hidden="1" customHeight="1">
      <c r="B32" s="34"/>
      <c r="F32" s="25" t="s">
        <v>40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4"/>
      <c r="BE32" s="184"/>
    </row>
    <row r="33" spans="2:57" s="2" customFormat="1" ht="14.4" hidden="1" customHeight="1">
      <c r="B33" s="34"/>
      <c r="F33" s="25" t="s">
        <v>41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4"/>
      <c r="BE33" s="184"/>
    </row>
    <row r="34" spans="2:57" s="1" customFormat="1" ht="6.9" customHeight="1">
      <c r="B34" s="30"/>
      <c r="AR34" s="30"/>
      <c r="BE34" s="183"/>
    </row>
    <row r="35" spans="2:57" s="1" customFormat="1" ht="25.95" customHeight="1">
      <c r="B35" s="30"/>
      <c r="C35" s="35"/>
      <c r="D35" s="36" t="s">
        <v>42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43</v>
      </c>
      <c r="U35" s="37"/>
      <c r="V35" s="37"/>
      <c r="W35" s="37"/>
      <c r="X35" s="197" t="s">
        <v>44</v>
      </c>
      <c r="Y35" s="198"/>
      <c r="Z35" s="198"/>
      <c r="AA35" s="198"/>
      <c r="AB35" s="198"/>
      <c r="AC35" s="37"/>
      <c r="AD35" s="37"/>
      <c r="AE35" s="37"/>
      <c r="AF35" s="37"/>
      <c r="AG35" s="37"/>
      <c r="AH35" s="37"/>
      <c r="AI35" s="37"/>
      <c r="AJ35" s="37"/>
      <c r="AK35" s="199">
        <f>SUM(AK26:AK33)</f>
        <v>0</v>
      </c>
      <c r="AL35" s="198"/>
      <c r="AM35" s="198"/>
      <c r="AN35" s="198"/>
      <c r="AO35" s="200"/>
      <c r="AP35" s="35"/>
      <c r="AQ35" s="35"/>
      <c r="AR35" s="30"/>
    </row>
    <row r="36" spans="2:57" s="1" customFormat="1" ht="6.9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45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46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3.2">
      <c r="B60" s="30"/>
      <c r="D60" s="41" t="s">
        <v>47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48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47</v>
      </c>
      <c r="AI60" s="32"/>
      <c r="AJ60" s="32"/>
      <c r="AK60" s="32"/>
      <c r="AL60" s="32"/>
      <c r="AM60" s="41" t="s">
        <v>48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3.2">
      <c r="B64" s="30"/>
      <c r="D64" s="39" t="s">
        <v>49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50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3.2">
      <c r="B75" s="30"/>
      <c r="D75" s="41" t="s">
        <v>47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48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47</v>
      </c>
      <c r="AI75" s="32"/>
      <c r="AJ75" s="32"/>
      <c r="AK75" s="32"/>
      <c r="AL75" s="32"/>
      <c r="AM75" s="41" t="s">
        <v>48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" customHeight="1">
      <c r="B82" s="30"/>
      <c r="C82" s="19" t="s">
        <v>51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ST4073</v>
      </c>
      <c r="AR84" s="46"/>
    </row>
    <row r="85" spans="1:91" s="4" customFormat="1" ht="36.9" customHeight="1">
      <c r="B85" s="47"/>
      <c r="C85" s="48" t="s">
        <v>16</v>
      </c>
      <c r="L85" s="219" t="str">
        <f>K6</f>
        <v>Vltava ř. km 282,500, jez Jelení lávka - oprava přelivné plochy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R85" s="47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5" t="s">
        <v>21</v>
      </c>
      <c r="L87" s="49" t="str">
        <f>IF(K8="","",K8)</f>
        <v xml:space="preserve"> </v>
      </c>
      <c r="AI87" s="25" t="s">
        <v>23</v>
      </c>
      <c r="AM87" s="201" t="str">
        <f>IF(AN8= "","",AN8)</f>
        <v/>
      </c>
      <c r="AN87" s="201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5" t="s">
        <v>24</v>
      </c>
      <c r="L89" s="3" t="str">
        <f>IF(E11= "","",E11)</f>
        <v xml:space="preserve"> </v>
      </c>
      <c r="AI89" s="25" t="s">
        <v>28</v>
      </c>
      <c r="AM89" s="202" t="str">
        <f>IF(E17="","",E17)</f>
        <v xml:space="preserve"> </v>
      </c>
      <c r="AN89" s="203"/>
      <c r="AO89" s="203"/>
      <c r="AP89" s="203"/>
      <c r="AR89" s="30"/>
      <c r="AS89" s="204" t="s">
        <v>52</v>
      </c>
      <c r="AT89" s="205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27</v>
      </c>
      <c r="L90" s="3"/>
      <c r="AI90" s="25" t="s">
        <v>30</v>
      </c>
      <c r="AM90" s="202" t="str">
        <f>IF(E20="","",E20)</f>
        <v/>
      </c>
      <c r="AN90" s="203"/>
      <c r="AO90" s="203"/>
      <c r="AP90" s="203"/>
      <c r="AR90" s="30"/>
      <c r="AS90" s="206"/>
      <c r="AT90" s="207"/>
      <c r="BD90" s="54"/>
    </row>
    <row r="91" spans="1:91" s="1" customFormat="1" ht="10.95" customHeight="1">
      <c r="B91" s="30"/>
      <c r="AR91" s="30"/>
      <c r="AS91" s="206"/>
      <c r="AT91" s="207"/>
      <c r="BD91" s="54"/>
    </row>
    <row r="92" spans="1:91" s="1" customFormat="1" ht="29.25" customHeight="1">
      <c r="B92" s="30"/>
      <c r="C92" s="214" t="s">
        <v>53</v>
      </c>
      <c r="D92" s="215"/>
      <c r="E92" s="215"/>
      <c r="F92" s="215"/>
      <c r="G92" s="215"/>
      <c r="H92" s="55"/>
      <c r="I92" s="216" t="s">
        <v>54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55</v>
      </c>
      <c r="AH92" s="215"/>
      <c r="AI92" s="215"/>
      <c r="AJ92" s="215"/>
      <c r="AK92" s="215"/>
      <c r="AL92" s="215"/>
      <c r="AM92" s="215"/>
      <c r="AN92" s="216" t="s">
        <v>56</v>
      </c>
      <c r="AO92" s="215"/>
      <c r="AP92" s="218"/>
      <c r="AQ92" s="56" t="s">
        <v>57</v>
      </c>
      <c r="AR92" s="30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9" t="s">
        <v>69</v>
      </c>
    </row>
    <row r="93" spans="1:91" s="1" customFormat="1" ht="10.9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70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2">
        <f>ROUND(SUM(AG95:AG96),2)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71</v>
      </c>
      <c r="BT94" s="70" t="s">
        <v>72</v>
      </c>
      <c r="BU94" s="71" t="s">
        <v>73</v>
      </c>
      <c r="BV94" s="70" t="s">
        <v>74</v>
      </c>
      <c r="BW94" s="70" t="s">
        <v>4</v>
      </c>
      <c r="BX94" s="70" t="s">
        <v>75</v>
      </c>
      <c r="CL94" s="70" t="s">
        <v>19</v>
      </c>
    </row>
    <row r="95" spans="1:91" s="6" customFormat="1" ht="16.5" customHeight="1">
      <c r="A95" s="72" t="s">
        <v>76</v>
      </c>
      <c r="B95" s="73"/>
      <c r="C95" s="74"/>
      <c r="D95" s="211" t="s">
        <v>77</v>
      </c>
      <c r="E95" s="211"/>
      <c r="F95" s="211"/>
      <c r="G95" s="211"/>
      <c r="H95" s="211"/>
      <c r="I95" s="75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'4073a - Sanace železobeto...'!J30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76" t="s">
        <v>79</v>
      </c>
      <c r="AR95" s="73"/>
      <c r="AS95" s="77">
        <v>0</v>
      </c>
      <c r="AT95" s="78">
        <f>ROUND(SUM(AV95:AW95),2)</f>
        <v>0</v>
      </c>
      <c r="AU95" s="79">
        <f>'4073a - Sanace železobeto...'!P122</f>
        <v>0</v>
      </c>
      <c r="AV95" s="78">
        <f>'4073a - Sanace železobeto...'!J33</f>
        <v>0</v>
      </c>
      <c r="AW95" s="78">
        <f>'4073a - Sanace železobeto...'!J34</f>
        <v>0</v>
      </c>
      <c r="AX95" s="78">
        <f>'4073a - Sanace železobeto...'!J35</f>
        <v>0</v>
      </c>
      <c r="AY95" s="78">
        <f>'4073a - Sanace železobeto...'!J36</f>
        <v>0</v>
      </c>
      <c r="AZ95" s="78">
        <f>'4073a - Sanace železobeto...'!F33</f>
        <v>0</v>
      </c>
      <c r="BA95" s="78">
        <f>'4073a - Sanace železobeto...'!F34</f>
        <v>0</v>
      </c>
      <c r="BB95" s="78">
        <f>'4073a - Sanace železobeto...'!F35</f>
        <v>0</v>
      </c>
      <c r="BC95" s="78">
        <f>'4073a - Sanace železobeto...'!F36</f>
        <v>0</v>
      </c>
      <c r="BD95" s="80">
        <f>'4073a - Sanace železobeto...'!F37</f>
        <v>0</v>
      </c>
      <c r="BT95" s="81" t="s">
        <v>80</v>
      </c>
      <c r="BV95" s="81" t="s">
        <v>74</v>
      </c>
      <c r="BW95" s="81" t="s">
        <v>81</v>
      </c>
      <c r="BX95" s="81" t="s">
        <v>4</v>
      </c>
      <c r="CL95" s="81" t="s">
        <v>1</v>
      </c>
      <c r="CM95" s="81" t="s">
        <v>82</v>
      </c>
    </row>
    <row r="96" spans="1:91" s="6" customFormat="1" ht="16.5" customHeight="1">
      <c r="A96" s="72" t="s">
        <v>76</v>
      </c>
      <c r="B96" s="73"/>
      <c r="C96" s="74"/>
      <c r="D96" s="211" t="s">
        <v>83</v>
      </c>
      <c r="E96" s="211"/>
      <c r="F96" s="211"/>
      <c r="G96" s="211"/>
      <c r="H96" s="211"/>
      <c r="I96" s="75"/>
      <c r="J96" s="211" t="s">
        <v>84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'4073b - Vedlejší rozpočto...'!J30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76" t="s">
        <v>79</v>
      </c>
      <c r="AR96" s="73"/>
      <c r="AS96" s="82">
        <v>0</v>
      </c>
      <c r="AT96" s="83">
        <f>ROUND(SUM(AV96:AW96),2)</f>
        <v>0</v>
      </c>
      <c r="AU96" s="84">
        <f>'4073b - Vedlejší rozpočto...'!P117</f>
        <v>0</v>
      </c>
      <c r="AV96" s="83">
        <f>'4073b - Vedlejší rozpočto...'!J33</f>
        <v>0</v>
      </c>
      <c r="AW96" s="83">
        <f>'4073b - Vedlejší rozpočto...'!J34</f>
        <v>0</v>
      </c>
      <c r="AX96" s="83">
        <f>'4073b - Vedlejší rozpočto...'!J35</f>
        <v>0</v>
      </c>
      <c r="AY96" s="83">
        <f>'4073b - Vedlejší rozpočto...'!J36</f>
        <v>0</v>
      </c>
      <c r="AZ96" s="83">
        <f>'4073b - Vedlejší rozpočto...'!F33</f>
        <v>0</v>
      </c>
      <c r="BA96" s="83">
        <f>'4073b - Vedlejší rozpočto...'!F34</f>
        <v>0</v>
      </c>
      <c r="BB96" s="83">
        <f>'4073b - Vedlejší rozpočto...'!F35</f>
        <v>0</v>
      </c>
      <c r="BC96" s="83">
        <f>'4073b - Vedlejší rozpočto...'!F36</f>
        <v>0</v>
      </c>
      <c r="BD96" s="85">
        <f>'4073b - Vedlejší rozpočto...'!F37</f>
        <v>0</v>
      </c>
      <c r="BT96" s="81" t="s">
        <v>80</v>
      </c>
      <c r="BV96" s="81" t="s">
        <v>74</v>
      </c>
      <c r="BW96" s="81" t="s">
        <v>85</v>
      </c>
      <c r="BX96" s="81" t="s">
        <v>4</v>
      </c>
      <c r="CL96" s="81" t="s">
        <v>1</v>
      </c>
      <c r="CM96" s="81" t="s">
        <v>82</v>
      </c>
    </row>
    <row r="97" spans="2:44" s="1" customFormat="1" ht="30" customHeight="1">
      <c r="B97" s="30"/>
      <c r="AR97" s="30"/>
    </row>
    <row r="98" spans="2:44" s="1" customFormat="1" ht="6.9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73a - Sanace železobeto...'!C2" display="/" xr:uid="{00000000-0004-0000-0000-000000000000}"/>
    <hyperlink ref="A96" location="'4073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7"/>
  <sheetViews>
    <sheetView showGridLines="0" topLeftCell="A141" workbookViewId="0">
      <selection activeCell="J119" sqref="J11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81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" customHeight="1">
      <c r="B4" s="18"/>
      <c r="D4" s="19" t="s">
        <v>86</v>
      </c>
      <c r="L4" s="18"/>
      <c r="M4" s="86" t="s">
        <v>10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2" t="str">
        <f>'Rekapitulace stavby'!K6</f>
        <v>Vltava ř. km 282,500, jez Jelení lávka - oprava přelivné plochy</v>
      </c>
      <c r="F7" s="223"/>
      <c r="G7" s="223"/>
      <c r="H7" s="223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19" t="s">
        <v>88</v>
      </c>
      <c r="F9" s="221"/>
      <c r="G9" s="221"/>
      <c r="H9" s="22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50"/>
      <c r="L12" s="30"/>
    </row>
    <row r="13" spans="2:46" s="1" customFormat="1" ht="10.95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26</v>
      </c>
      <c r="J18" s="26"/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26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31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32</v>
      </c>
      <c r="J30" s="64">
        <f>ROUND(J122,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" customHeight="1">
      <c r="B33" s="30"/>
      <c r="D33" s="53" t="s">
        <v>36</v>
      </c>
      <c r="E33" s="25" t="s">
        <v>37</v>
      </c>
      <c r="F33" s="89">
        <f>ROUND((SUM(BE122:BE156)),  2)</f>
        <v>0</v>
      </c>
      <c r="I33" s="90">
        <v>0.21</v>
      </c>
      <c r="J33" s="89">
        <f>ROUND(((SUM(BE122:BE156))*I33),  2)</f>
        <v>0</v>
      </c>
      <c r="L33" s="30"/>
    </row>
    <row r="34" spans="2:12" s="1" customFormat="1" ht="14.4" customHeight="1">
      <c r="B34" s="30"/>
      <c r="E34" s="25" t="s">
        <v>38</v>
      </c>
      <c r="F34" s="89">
        <f>ROUND((SUM(BF122:BF156)),  2)</f>
        <v>0</v>
      </c>
      <c r="I34" s="90">
        <v>0.15</v>
      </c>
      <c r="J34" s="89">
        <f>ROUND(((SUM(BF122:BF156))*I34),  2)</f>
        <v>0</v>
      </c>
      <c r="L34" s="30"/>
    </row>
    <row r="35" spans="2:12" s="1" customFormat="1" ht="14.4" hidden="1" customHeight="1">
      <c r="B35" s="30"/>
      <c r="E35" s="25" t="s">
        <v>39</v>
      </c>
      <c r="F35" s="89">
        <f>ROUND((SUM(BG122:BG156)),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40</v>
      </c>
      <c r="F36" s="89">
        <f>ROUND((SUM(BH122:BH156)),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41</v>
      </c>
      <c r="F37" s="89">
        <f>ROUND((SUM(BI122:BI156)),  2)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customHeight="1">
      <c r="B82" s="30"/>
      <c r="C82" s="19" t="s">
        <v>89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2" t="str">
        <f>E7</f>
        <v>Vltava ř. km 282,500, jez Jelení lávka - oprava přelivné plochy</v>
      </c>
      <c r="F85" s="223"/>
      <c r="G85" s="223"/>
      <c r="H85" s="223"/>
      <c r="L85" s="30"/>
    </row>
    <row r="86" spans="2:47" s="1" customFormat="1" ht="12" customHeight="1">
      <c r="B86" s="30"/>
      <c r="C86" s="25" t="s">
        <v>87</v>
      </c>
      <c r="L86" s="30"/>
    </row>
    <row r="87" spans="2:47" s="1" customFormat="1" ht="16.5" customHeight="1">
      <c r="B87" s="30"/>
      <c r="E87" s="219" t="str">
        <f>E9</f>
        <v>4073a - Sanace železobetonových konstrukcí</v>
      </c>
      <c r="F87" s="221"/>
      <c r="G87" s="221"/>
      <c r="H87" s="221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 xml:space="preserve"> </v>
      </c>
      <c r="I89" s="25" t="s">
        <v>23</v>
      </c>
      <c r="J89" s="50" t="str">
        <f>IF(J12="","",J12)</f>
        <v/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5" t="s">
        <v>24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15" customHeight="1">
      <c r="B92" s="30"/>
      <c r="C92" s="25" t="s">
        <v>27</v>
      </c>
      <c r="F92" s="23" t="str">
        <f>IF(E18="","",E18)</f>
        <v/>
      </c>
      <c r="I92" s="25" t="s">
        <v>30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90</v>
      </c>
      <c r="D94" s="91"/>
      <c r="E94" s="91"/>
      <c r="F94" s="91"/>
      <c r="G94" s="91"/>
      <c r="H94" s="91"/>
      <c r="I94" s="91"/>
      <c r="J94" s="100" t="s">
        <v>91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5" customHeight="1">
      <c r="B96" s="30"/>
      <c r="C96" s="101" t="s">
        <v>92</v>
      </c>
      <c r="J96" s="64">
        <f>J122</f>
        <v>0</v>
      </c>
      <c r="L96" s="30"/>
      <c r="AU96" s="15" t="s">
        <v>93</v>
      </c>
    </row>
    <row r="97" spans="2:12" s="8" customFormat="1" ht="24.9" customHeight="1">
      <c r="B97" s="102"/>
      <c r="D97" s="103" t="s">
        <v>94</v>
      </c>
      <c r="E97" s="104"/>
      <c r="F97" s="104"/>
      <c r="G97" s="104"/>
      <c r="H97" s="104"/>
      <c r="I97" s="104"/>
      <c r="J97" s="105">
        <f>J123</f>
        <v>0</v>
      </c>
      <c r="L97" s="102"/>
    </row>
    <row r="98" spans="2:12" s="9" customFormat="1" ht="19.95" customHeight="1">
      <c r="B98" s="106"/>
      <c r="D98" s="107" t="s">
        <v>95</v>
      </c>
      <c r="E98" s="108"/>
      <c r="F98" s="108"/>
      <c r="G98" s="108"/>
      <c r="H98" s="108"/>
      <c r="I98" s="108"/>
      <c r="J98" s="109">
        <f>J124</f>
        <v>0</v>
      </c>
      <c r="L98" s="106"/>
    </row>
    <row r="99" spans="2:12" s="9" customFormat="1" ht="19.95" customHeight="1">
      <c r="B99" s="106"/>
      <c r="D99" s="107" t="s">
        <v>96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95" customHeight="1">
      <c r="B100" s="106"/>
      <c r="D100" s="107" t="s">
        <v>97</v>
      </c>
      <c r="E100" s="108"/>
      <c r="F100" s="108"/>
      <c r="G100" s="108"/>
      <c r="H100" s="108"/>
      <c r="I100" s="108"/>
      <c r="J100" s="109">
        <f>J131</f>
        <v>0</v>
      </c>
      <c r="L100" s="106"/>
    </row>
    <row r="101" spans="2:12" s="8" customFormat="1" ht="24.9" customHeight="1">
      <c r="B101" s="102"/>
      <c r="D101" s="103" t="s">
        <v>98</v>
      </c>
      <c r="E101" s="104"/>
      <c r="F101" s="104"/>
      <c r="G101" s="104"/>
      <c r="H101" s="104"/>
      <c r="I101" s="104"/>
      <c r="J101" s="105">
        <f>J145</f>
        <v>0</v>
      </c>
      <c r="L101" s="102"/>
    </row>
    <row r="102" spans="2:12" s="9" customFormat="1" ht="19.95" customHeight="1">
      <c r="B102" s="106"/>
      <c r="D102" s="107" t="s">
        <v>99</v>
      </c>
      <c r="E102" s="108"/>
      <c r="F102" s="108"/>
      <c r="G102" s="108"/>
      <c r="H102" s="108"/>
      <c r="I102" s="108"/>
      <c r="J102" s="109">
        <f>J146</f>
        <v>0</v>
      </c>
      <c r="L102" s="106"/>
    </row>
    <row r="103" spans="2:12" s="1" customFormat="1" ht="21.75" customHeight="1">
      <c r="B103" s="30"/>
      <c r="L103" s="30"/>
    </row>
    <row r="104" spans="2:12" s="1" customFormat="1" ht="6.9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0"/>
    </row>
    <row r="108" spans="2:12" s="1" customFormat="1" ht="6.9" customHeight="1"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0"/>
    </row>
    <row r="109" spans="2:12" s="1" customFormat="1" ht="24.9" customHeight="1">
      <c r="B109" s="30"/>
      <c r="C109" s="19" t="s">
        <v>100</v>
      </c>
      <c r="L109" s="30"/>
    </row>
    <row r="110" spans="2:12" s="1" customFormat="1" ht="6.9" customHeight="1">
      <c r="B110" s="30"/>
      <c r="L110" s="30"/>
    </row>
    <row r="111" spans="2:12" s="1" customFormat="1" ht="12" customHeight="1">
      <c r="B111" s="30"/>
      <c r="C111" s="25" t="s">
        <v>16</v>
      </c>
      <c r="L111" s="30"/>
    </row>
    <row r="112" spans="2:12" s="1" customFormat="1" ht="16.5" customHeight="1">
      <c r="B112" s="30"/>
      <c r="E112" s="222" t="str">
        <f>E7</f>
        <v>Vltava ř. km 282,500, jez Jelení lávka - oprava přelivné plochy</v>
      </c>
      <c r="F112" s="223"/>
      <c r="G112" s="223"/>
      <c r="H112" s="223"/>
      <c r="L112" s="30"/>
    </row>
    <row r="113" spans="2:65" s="1" customFormat="1" ht="12" customHeight="1">
      <c r="B113" s="30"/>
      <c r="C113" s="25" t="s">
        <v>87</v>
      </c>
      <c r="L113" s="30"/>
    </row>
    <row r="114" spans="2:65" s="1" customFormat="1" ht="16.5" customHeight="1">
      <c r="B114" s="30"/>
      <c r="E114" s="219" t="str">
        <f>E9</f>
        <v>4073a - Sanace železobetonových konstrukcí</v>
      </c>
      <c r="F114" s="221"/>
      <c r="G114" s="221"/>
      <c r="H114" s="221"/>
      <c r="L114" s="30"/>
    </row>
    <row r="115" spans="2:65" s="1" customFormat="1" ht="6.9" customHeight="1">
      <c r="B115" s="30"/>
      <c r="L115" s="30"/>
    </row>
    <row r="116" spans="2:65" s="1" customFormat="1" ht="12" customHeight="1">
      <c r="B116" s="30"/>
      <c r="C116" s="25" t="s">
        <v>21</v>
      </c>
      <c r="F116" s="23" t="str">
        <f>F12</f>
        <v xml:space="preserve"> </v>
      </c>
      <c r="I116" s="25" t="s">
        <v>23</v>
      </c>
      <c r="J116" s="50" t="str">
        <f>IF(J12="","",J12)</f>
        <v/>
      </c>
      <c r="L116" s="30"/>
    </row>
    <row r="117" spans="2:65" s="1" customFormat="1" ht="6.9" customHeight="1">
      <c r="B117" s="30"/>
      <c r="L117" s="30"/>
    </row>
    <row r="118" spans="2:65" s="1" customFormat="1" ht="15.15" customHeight="1">
      <c r="B118" s="30"/>
      <c r="C118" s="25" t="s">
        <v>24</v>
      </c>
      <c r="F118" s="23" t="str">
        <f>E15</f>
        <v xml:space="preserve"> </v>
      </c>
      <c r="I118" s="25" t="s">
        <v>28</v>
      </c>
      <c r="J118" s="28" t="str">
        <f>E21</f>
        <v xml:space="preserve"> </v>
      </c>
      <c r="L118" s="30"/>
    </row>
    <row r="119" spans="2:65" s="1" customFormat="1" ht="15.15" customHeight="1">
      <c r="B119" s="30"/>
      <c r="C119" s="25" t="s">
        <v>27</v>
      </c>
      <c r="F119" s="23" t="str">
        <f>IF(E18="","",E18)</f>
        <v/>
      </c>
      <c r="I119" s="25" t="s">
        <v>30</v>
      </c>
      <c r="J119" s="28"/>
      <c r="L119" s="30"/>
    </row>
    <row r="120" spans="2:65" s="1" customFormat="1" ht="10.35" customHeight="1">
      <c r="B120" s="30"/>
      <c r="L120" s="30"/>
    </row>
    <row r="121" spans="2:65" s="10" customFormat="1" ht="29.25" customHeight="1">
      <c r="B121" s="110"/>
      <c r="C121" s="111" t="s">
        <v>101</v>
      </c>
      <c r="D121" s="112" t="s">
        <v>57</v>
      </c>
      <c r="E121" s="112" t="s">
        <v>53</v>
      </c>
      <c r="F121" s="112" t="s">
        <v>54</v>
      </c>
      <c r="G121" s="112" t="s">
        <v>102</v>
      </c>
      <c r="H121" s="112" t="s">
        <v>103</v>
      </c>
      <c r="I121" s="112" t="s">
        <v>104</v>
      </c>
      <c r="J121" s="113" t="s">
        <v>91</v>
      </c>
      <c r="K121" s="114" t="s">
        <v>105</v>
      </c>
      <c r="L121" s="110"/>
      <c r="M121" s="57" t="s">
        <v>1</v>
      </c>
      <c r="N121" s="58" t="s">
        <v>36</v>
      </c>
      <c r="O121" s="58" t="s">
        <v>106</v>
      </c>
      <c r="P121" s="58" t="s">
        <v>107</v>
      </c>
      <c r="Q121" s="58" t="s">
        <v>108</v>
      </c>
      <c r="R121" s="58" t="s">
        <v>109</v>
      </c>
      <c r="S121" s="58" t="s">
        <v>110</v>
      </c>
      <c r="T121" s="59" t="s">
        <v>111</v>
      </c>
    </row>
    <row r="122" spans="2:65" s="1" customFormat="1" ht="22.95" customHeight="1">
      <c r="B122" s="30"/>
      <c r="C122" s="62" t="s">
        <v>112</v>
      </c>
      <c r="J122" s="115">
        <f>BK122</f>
        <v>0</v>
      </c>
      <c r="L122" s="30"/>
      <c r="M122" s="60"/>
      <c r="N122" s="51"/>
      <c r="O122" s="51"/>
      <c r="P122" s="116">
        <f>P123+P145</f>
        <v>0</v>
      </c>
      <c r="Q122" s="51"/>
      <c r="R122" s="116">
        <f>R123+R145</f>
        <v>23.058403999999996</v>
      </c>
      <c r="S122" s="51"/>
      <c r="T122" s="117">
        <f>T123+T145</f>
        <v>0.56519999999999992</v>
      </c>
      <c r="AT122" s="15" t="s">
        <v>71</v>
      </c>
      <c r="AU122" s="15" t="s">
        <v>93</v>
      </c>
      <c r="BK122" s="118">
        <f>BK123+BK145</f>
        <v>0</v>
      </c>
    </row>
    <row r="123" spans="2:65" s="11" customFormat="1" ht="25.95" customHeight="1">
      <c r="B123" s="119"/>
      <c r="D123" s="120" t="s">
        <v>71</v>
      </c>
      <c r="E123" s="121" t="s">
        <v>113</v>
      </c>
      <c r="F123" s="121" t="s">
        <v>114</v>
      </c>
      <c r="I123" s="122"/>
      <c r="J123" s="123">
        <f>BK123</f>
        <v>0</v>
      </c>
      <c r="L123" s="119"/>
      <c r="M123" s="124"/>
      <c r="P123" s="125">
        <f>P124+P129+P131</f>
        <v>0</v>
      </c>
      <c r="R123" s="125">
        <f>R124+R129+R131</f>
        <v>12.463003999999998</v>
      </c>
      <c r="T123" s="126">
        <f>T124+T129+T131</f>
        <v>0.56519999999999992</v>
      </c>
      <c r="AR123" s="120" t="s">
        <v>80</v>
      </c>
      <c r="AT123" s="127" t="s">
        <v>71</v>
      </c>
      <c r="AU123" s="127" t="s">
        <v>72</v>
      </c>
      <c r="AY123" s="120" t="s">
        <v>115</v>
      </c>
      <c r="BK123" s="128">
        <f>BK124+BK129+BK131</f>
        <v>0</v>
      </c>
    </row>
    <row r="124" spans="2:65" s="11" customFormat="1" ht="22.95" customHeight="1">
      <c r="B124" s="119"/>
      <c r="D124" s="120" t="s">
        <v>71</v>
      </c>
      <c r="E124" s="129" t="s">
        <v>116</v>
      </c>
      <c r="F124" s="129" t="s">
        <v>117</v>
      </c>
      <c r="I124" s="122"/>
      <c r="J124" s="130">
        <f>BK124</f>
        <v>0</v>
      </c>
      <c r="L124" s="119"/>
      <c r="M124" s="124"/>
      <c r="P124" s="125">
        <f>SUM(P125:P128)</f>
        <v>0</v>
      </c>
      <c r="R124" s="125">
        <f>SUM(R125:R128)</f>
        <v>5.6579999999999995</v>
      </c>
      <c r="T124" s="126">
        <f>SUM(T125:T128)</f>
        <v>0</v>
      </c>
      <c r="AR124" s="120" t="s">
        <v>80</v>
      </c>
      <c r="AT124" s="127" t="s">
        <v>71</v>
      </c>
      <c r="AU124" s="127" t="s">
        <v>80</v>
      </c>
      <c r="AY124" s="120" t="s">
        <v>115</v>
      </c>
      <c r="BK124" s="128">
        <f>SUM(BK125:BK128)</f>
        <v>0</v>
      </c>
    </row>
    <row r="125" spans="2:65" s="1" customFormat="1" ht="21.75" customHeight="1">
      <c r="B125" s="131"/>
      <c r="C125" s="132" t="s">
        <v>80</v>
      </c>
      <c r="D125" s="132" t="s">
        <v>118</v>
      </c>
      <c r="E125" s="133" t="s">
        <v>119</v>
      </c>
      <c r="F125" s="134" t="s">
        <v>120</v>
      </c>
      <c r="G125" s="135" t="s">
        <v>121</v>
      </c>
      <c r="H125" s="136">
        <v>188.6</v>
      </c>
      <c r="I125" s="137"/>
      <c r="J125" s="138">
        <f>ROUND(I125*H125,2)</f>
        <v>0</v>
      </c>
      <c r="K125" s="139"/>
      <c r="L125" s="30"/>
      <c r="M125" s="140" t="s">
        <v>1</v>
      </c>
      <c r="N125" s="141" t="s">
        <v>37</v>
      </c>
      <c r="P125" s="142">
        <f>O125*H125</f>
        <v>0</v>
      </c>
      <c r="Q125" s="142">
        <v>0.03</v>
      </c>
      <c r="R125" s="142">
        <f>Q125*H125</f>
        <v>5.6579999999999995</v>
      </c>
      <c r="S125" s="142">
        <v>0</v>
      </c>
      <c r="T125" s="143">
        <f>S125*H125</f>
        <v>0</v>
      </c>
      <c r="AR125" s="144" t="s">
        <v>122</v>
      </c>
      <c r="AT125" s="144" t="s">
        <v>118</v>
      </c>
      <c r="AU125" s="144" t="s">
        <v>82</v>
      </c>
      <c r="AY125" s="15" t="s">
        <v>115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5" t="s">
        <v>80</v>
      </c>
      <c r="BK125" s="145">
        <f>ROUND(I125*H125,2)</f>
        <v>0</v>
      </c>
      <c r="BL125" s="15" t="s">
        <v>122</v>
      </c>
      <c r="BM125" s="144" t="s">
        <v>123</v>
      </c>
    </row>
    <row r="126" spans="2:65" s="12" customFormat="1">
      <c r="B126" s="146"/>
      <c r="D126" s="147" t="s">
        <v>124</v>
      </c>
      <c r="E126" s="148" t="s">
        <v>1</v>
      </c>
      <c r="F126" s="149" t="s">
        <v>125</v>
      </c>
      <c r="H126" s="150">
        <v>84</v>
      </c>
      <c r="I126" s="151"/>
      <c r="L126" s="146"/>
      <c r="M126" s="152"/>
      <c r="T126" s="153"/>
      <c r="AT126" s="148" t="s">
        <v>124</v>
      </c>
      <c r="AU126" s="148" t="s">
        <v>82</v>
      </c>
      <c r="AV126" s="12" t="s">
        <v>82</v>
      </c>
      <c r="AW126" s="12" t="s">
        <v>29</v>
      </c>
      <c r="AX126" s="12" t="s">
        <v>72</v>
      </c>
      <c r="AY126" s="148" t="s">
        <v>115</v>
      </c>
    </row>
    <row r="127" spans="2:65" s="12" customFormat="1">
      <c r="B127" s="146"/>
      <c r="D127" s="147" t="s">
        <v>124</v>
      </c>
      <c r="E127" s="148" t="s">
        <v>1</v>
      </c>
      <c r="F127" s="149" t="s">
        <v>126</v>
      </c>
      <c r="H127" s="150">
        <v>104.6</v>
      </c>
      <c r="I127" s="151"/>
      <c r="L127" s="146"/>
      <c r="M127" s="152"/>
      <c r="T127" s="153"/>
      <c r="AT127" s="148" t="s">
        <v>124</v>
      </c>
      <c r="AU127" s="148" t="s">
        <v>82</v>
      </c>
      <c r="AV127" s="12" t="s">
        <v>82</v>
      </c>
      <c r="AW127" s="12" t="s">
        <v>29</v>
      </c>
      <c r="AX127" s="12" t="s">
        <v>72</v>
      </c>
      <c r="AY127" s="148" t="s">
        <v>115</v>
      </c>
    </row>
    <row r="128" spans="2:65" s="13" customFormat="1">
      <c r="B128" s="154"/>
      <c r="D128" s="147" t="s">
        <v>124</v>
      </c>
      <c r="E128" s="155" t="s">
        <v>1</v>
      </c>
      <c r="F128" s="156" t="s">
        <v>127</v>
      </c>
      <c r="H128" s="157">
        <v>188.6</v>
      </c>
      <c r="I128" s="158"/>
      <c r="L128" s="154"/>
      <c r="M128" s="159"/>
      <c r="T128" s="160"/>
      <c r="AT128" s="155" t="s">
        <v>124</v>
      </c>
      <c r="AU128" s="155" t="s">
        <v>82</v>
      </c>
      <c r="AV128" s="13" t="s">
        <v>122</v>
      </c>
      <c r="AW128" s="13" t="s">
        <v>29</v>
      </c>
      <c r="AX128" s="13" t="s">
        <v>80</v>
      </c>
      <c r="AY128" s="155" t="s">
        <v>115</v>
      </c>
    </row>
    <row r="129" spans="2:65" s="11" customFormat="1" ht="22.95" customHeight="1">
      <c r="B129" s="119"/>
      <c r="D129" s="120" t="s">
        <v>71</v>
      </c>
      <c r="E129" s="129" t="s">
        <v>128</v>
      </c>
      <c r="F129" s="129" t="s">
        <v>129</v>
      </c>
      <c r="I129" s="122"/>
      <c r="J129" s="130">
        <f>BK129</f>
        <v>0</v>
      </c>
      <c r="L129" s="119"/>
      <c r="M129" s="124"/>
      <c r="P129" s="125">
        <f>P130</f>
        <v>0</v>
      </c>
      <c r="R129" s="125">
        <f>R130</f>
        <v>1.7288839999999999</v>
      </c>
      <c r="T129" s="126">
        <f>T130</f>
        <v>0</v>
      </c>
      <c r="AR129" s="120" t="s">
        <v>80</v>
      </c>
      <c r="AT129" s="127" t="s">
        <v>71</v>
      </c>
      <c r="AU129" s="127" t="s">
        <v>80</v>
      </c>
      <c r="AY129" s="120" t="s">
        <v>115</v>
      </c>
      <c r="BK129" s="128">
        <f>BK130</f>
        <v>0</v>
      </c>
    </row>
    <row r="130" spans="2:65" s="1" customFormat="1" ht="33" customHeight="1">
      <c r="B130" s="131"/>
      <c r="C130" s="132" t="s">
        <v>82</v>
      </c>
      <c r="D130" s="132" t="s">
        <v>118</v>
      </c>
      <c r="E130" s="133" t="s">
        <v>130</v>
      </c>
      <c r="F130" s="134" t="s">
        <v>131</v>
      </c>
      <c r="G130" s="135" t="s">
        <v>121</v>
      </c>
      <c r="H130" s="136">
        <v>31.4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37</v>
      </c>
      <c r="P130" s="142">
        <f>O130*H130</f>
        <v>0</v>
      </c>
      <c r="Q130" s="142">
        <v>5.5059999999999998E-2</v>
      </c>
      <c r="R130" s="142">
        <f>Q130*H130</f>
        <v>1.7288839999999999</v>
      </c>
      <c r="S130" s="142">
        <v>0</v>
      </c>
      <c r="T130" s="143">
        <f>S130*H130</f>
        <v>0</v>
      </c>
      <c r="AR130" s="144" t="s">
        <v>122</v>
      </c>
      <c r="AT130" s="144" t="s">
        <v>118</v>
      </c>
      <c r="AU130" s="144" t="s">
        <v>82</v>
      </c>
      <c r="AY130" s="15" t="s">
        <v>115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80</v>
      </c>
      <c r="BK130" s="145">
        <f>ROUND(I130*H130,2)</f>
        <v>0</v>
      </c>
      <c r="BL130" s="15" t="s">
        <v>122</v>
      </c>
      <c r="BM130" s="144" t="s">
        <v>132</v>
      </c>
    </row>
    <row r="131" spans="2:65" s="11" customFormat="1" ht="22.95" customHeight="1">
      <c r="B131" s="119"/>
      <c r="D131" s="120" t="s">
        <v>71</v>
      </c>
      <c r="E131" s="129" t="s">
        <v>133</v>
      </c>
      <c r="F131" s="129" t="s">
        <v>134</v>
      </c>
      <c r="I131" s="122"/>
      <c r="J131" s="130">
        <f>BK131</f>
        <v>0</v>
      </c>
      <c r="L131" s="119"/>
      <c r="M131" s="124"/>
      <c r="P131" s="125">
        <f>SUM(P132:P144)</f>
        <v>0</v>
      </c>
      <c r="R131" s="125">
        <f>SUM(R132:R144)</f>
        <v>5.0761199999999995</v>
      </c>
      <c r="T131" s="126">
        <f>SUM(T132:T144)</f>
        <v>0.56519999999999992</v>
      </c>
      <c r="AR131" s="120" t="s">
        <v>80</v>
      </c>
      <c r="AT131" s="127" t="s">
        <v>71</v>
      </c>
      <c r="AU131" s="127" t="s">
        <v>80</v>
      </c>
      <c r="AY131" s="120" t="s">
        <v>115</v>
      </c>
      <c r="BK131" s="128">
        <f>SUM(BK132:BK144)</f>
        <v>0</v>
      </c>
    </row>
    <row r="132" spans="2:65" s="1" customFormat="1" ht="16.5" customHeight="1">
      <c r="B132" s="131"/>
      <c r="C132" s="132" t="s">
        <v>116</v>
      </c>
      <c r="D132" s="132" t="s">
        <v>118</v>
      </c>
      <c r="E132" s="133" t="s">
        <v>135</v>
      </c>
      <c r="F132" s="134" t="s">
        <v>136</v>
      </c>
      <c r="G132" s="135" t="s">
        <v>137</v>
      </c>
      <c r="H132" s="136">
        <v>1130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37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122</v>
      </c>
      <c r="AT132" s="144" t="s">
        <v>118</v>
      </c>
      <c r="AU132" s="144" t="s">
        <v>82</v>
      </c>
      <c r="AY132" s="15" t="s">
        <v>115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80</v>
      </c>
      <c r="BK132" s="145">
        <f>ROUND(I132*H132,2)</f>
        <v>0</v>
      </c>
      <c r="BL132" s="15" t="s">
        <v>122</v>
      </c>
      <c r="BM132" s="144" t="s">
        <v>138</v>
      </c>
    </row>
    <row r="133" spans="2:65" s="12" customFormat="1" ht="20.399999999999999">
      <c r="B133" s="146"/>
      <c r="D133" s="147" t="s">
        <v>124</v>
      </c>
      <c r="E133" s="148" t="s">
        <v>1</v>
      </c>
      <c r="F133" s="149" t="s">
        <v>139</v>
      </c>
      <c r="H133" s="150">
        <v>600</v>
      </c>
      <c r="I133" s="151"/>
      <c r="L133" s="146"/>
      <c r="M133" s="152"/>
      <c r="T133" s="153"/>
      <c r="AT133" s="148" t="s">
        <v>124</v>
      </c>
      <c r="AU133" s="148" t="s">
        <v>82</v>
      </c>
      <c r="AV133" s="12" t="s">
        <v>82</v>
      </c>
      <c r="AW133" s="12" t="s">
        <v>29</v>
      </c>
      <c r="AX133" s="12" t="s">
        <v>72</v>
      </c>
      <c r="AY133" s="148" t="s">
        <v>115</v>
      </c>
    </row>
    <row r="134" spans="2:65" s="12" customFormat="1" ht="20.399999999999999">
      <c r="B134" s="146"/>
      <c r="D134" s="147" t="s">
        <v>124</v>
      </c>
      <c r="E134" s="148" t="s">
        <v>1</v>
      </c>
      <c r="F134" s="149" t="s">
        <v>140</v>
      </c>
      <c r="H134" s="150">
        <v>430</v>
      </c>
      <c r="I134" s="151"/>
      <c r="L134" s="146"/>
      <c r="M134" s="152"/>
      <c r="T134" s="153"/>
      <c r="AT134" s="148" t="s">
        <v>124</v>
      </c>
      <c r="AU134" s="148" t="s">
        <v>82</v>
      </c>
      <c r="AV134" s="12" t="s">
        <v>82</v>
      </c>
      <c r="AW134" s="12" t="s">
        <v>29</v>
      </c>
      <c r="AX134" s="12" t="s">
        <v>72</v>
      </c>
      <c r="AY134" s="148" t="s">
        <v>115</v>
      </c>
    </row>
    <row r="135" spans="2:65" s="12" customFormat="1">
      <c r="B135" s="146"/>
      <c r="D135" s="147" t="s">
        <v>124</v>
      </c>
      <c r="E135" s="148" t="s">
        <v>1</v>
      </c>
      <c r="F135" s="149" t="s">
        <v>141</v>
      </c>
      <c r="H135" s="150">
        <v>100</v>
      </c>
      <c r="I135" s="151"/>
      <c r="L135" s="146"/>
      <c r="M135" s="152"/>
      <c r="T135" s="153"/>
      <c r="AT135" s="148" t="s">
        <v>124</v>
      </c>
      <c r="AU135" s="148" t="s">
        <v>82</v>
      </c>
      <c r="AV135" s="12" t="s">
        <v>82</v>
      </c>
      <c r="AW135" s="12" t="s">
        <v>29</v>
      </c>
      <c r="AX135" s="12" t="s">
        <v>72</v>
      </c>
      <c r="AY135" s="148" t="s">
        <v>115</v>
      </c>
    </row>
    <row r="136" spans="2:65" s="13" customFormat="1">
      <c r="B136" s="154"/>
      <c r="D136" s="147" t="s">
        <v>124</v>
      </c>
      <c r="E136" s="155" t="s">
        <v>1</v>
      </c>
      <c r="F136" s="156" t="s">
        <v>127</v>
      </c>
      <c r="H136" s="157">
        <v>1130</v>
      </c>
      <c r="I136" s="158"/>
      <c r="L136" s="154"/>
      <c r="M136" s="159"/>
      <c r="T136" s="160"/>
      <c r="AT136" s="155" t="s">
        <v>124</v>
      </c>
      <c r="AU136" s="155" t="s">
        <v>82</v>
      </c>
      <c r="AV136" s="13" t="s">
        <v>122</v>
      </c>
      <c r="AW136" s="13" t="s">
        <v>29</v>
      </c>
      <c r="AX136" s="13" t="s">
        <v>80</v>
      </c>
      <c r="AY136" s="155" t="s">
        <v>115</v>
      </c>
    </row>
    <row r="137" spans="2:65" s="1" customFormat="1" ht="16.5" customHeight="1">
      <c r="B137" s="131"/>
      <c r="C137" s="132" t="s">
        <v>122</v>
      </c>
      <c r="D137" s="132" t="s">
        <v>118</v>
      </c>
      <c r="E137" s="133" t="s">
        <v>142</v>
      </c>
      <c r="F137" s="134" t="s">
        <v>143</v>
      </c>
      <c r="G137" s="135" t="s">
        <v>137</v>
      </c>
      <c r="H137" s="136">
        <v>270</v>
      </c>
      <c r="I137" s="137"/>
      <c r="J137" s="138">
        <f>ROUND(I137*H137,2)</f>
        <v>0</v>
      </c>
      <c r="K137" s="139"/>
      <c r="L137" s="30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122</v>
      </c>
      <c r="AT137" s="144" t="s">
        <v>118</v>
      </c>
      <c r="AU137" s="144" t="s">
        <v>82</v>
      </c>
      <c r="AY137" s="15" t="s">
        <v>115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5" t="s">
        <v>80</v>
      </c>
      <c r="BK137" s="145">
        <f>ROUND(I137*H137,2)</f>
        <v>0</v>
      </c>
      <c r="BL137" s="15" t="s">
        <v>122</v>
      </c>
      <c r="BM137" s="144" t="s">
        <v>144</v>
      </c>
    </row>
    <row r="138" spans="2:65" s="12" customFormat="1">
      <c r="B138" s="146"/>
      <c r="D138" s="147" t="s">
        <v>124</v>
      </c>
      <c r="E138" s="148" t="s">
        <v>1</v>
      </c>
      <c r="F138" s="149" t="s">
        <v>145</v>
      </c>
      <c r="H138" s="150">
        <v>270</v>
      </c>
      <c r="I138" s="151"/>
      <c r="L138" s="146"/>
      <c r="M138" s="152"/>
      <c r="T138" s="153"/>
      <c r="AT138" s="148" t="s">
        <v>124</v>
      </c>
      <c r="AU138" s="148" t="s">
        <v>82</v>
      </c>
      <c r="AV138" s="12" t="s">
        <v>82</v>
      </c>
      <c r="AW138" s="12" t="s">
        <v>29</v>
      </c>
      <c r="AX138" s="12" t="s">
        <v>80</v>
      </c>
      <c r="AY138" s="148" t="s">
        <v>115</v>
      </c>
    </row>
    <row r="139" spans="2:65" s="1" customFormat="1" ht="16.5" customHeight="1">
      <c r="B139" s="131"/>
      <c r="C139" s="132" t="s">
        <v>146</v>
      </c>
      <c r="D139" s="132" t="s">
        <v>118</v>
      </c>
      <c r="E139" s="133" t="s">
        <v>147</v>
      </c>
      <c r="F139" s="134" t="s">
        <v>148</v>
      </c>
      <c r="G139" s="135" t="s">
        <v>137</v>
      </c>
      <c r="H139" s="136">
        <v>2300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122</v>
      </c>
      <c r="AT139" s="144" t="s">
        <v>118</v>
      </c>
      <c r="AU139" s="144" t="s">
        <v>82</v>
      </c>
      <c r="AY139" s="15" t="s">
        <v>115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80</v>
      </c>
      <c r="BK139" s="145">
        <f>ROUND(I139*H139,2)</f>
        <v>0</v>
      </c>
      <c r="BL139" s="15" t="s">
        <v>122</v>
      </c>
      <c r="BM139" s="144" t="s">
        <v>149</v>
      </c>
    </row>
    <row r="140" spans="2:65" s="1" customFormat="1" ht="19.2">
      <c r="B140" s="30"/>
      <c r="D140" s="147" t="s">
        <v>150</v>
      </c>
      <c r="F140" s="161" t="s">
        <v>151</v>
      </c>
      <c r="I140" s="162"/>
      <c r="L140" s="30"/>
      <c r="M140" s="163"/>
      <c r="T140" s="54"/>
      <c r="AT140" s="15" t="s">
        <v>150</v>
      </c>
      <c r="AU140" s="15" t="s">
        <v>82</v>
      </c>
    </row>
    <row r="141" spans="2:65" s="1" customFormat="1" ht="21.75" customHeight="1">
      <c r="B141" s="131"/>
      <c r="C141" s="132" t="s">
        <v>128</v>
      </c>
      <c r="D141" s="132" t="s">
        <v>118</v>
      </c>
      <c r="E141" s="133" t="s">
        <v>152</v>
      </c>
      <c r="F141" s="134" t="s">
        <v>153</v>
      </c>
      <c r="G141" s="135" t="s">
        <v>154</v>
      </c>
      <c r="H141" s="136">
        <v>3.2</v>
      </c>
      <c r="I141" s="137"/>
      <c r="J141" s="138">
        <f>ROUND(I141*H141,2)</f>
        <v>0</v>
      </c>
      <c r="K141" s="139"/>
      <c r="L141" s="30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122</v>
      </c>
      <c r="AT141" s="144" t="s">
        <v>118</v>
      </c>
      <c r="AU141" s="144" t="s">
        <v>82</v>
      </c>
      <c r="AY141" s="15" t="s">
        <v>115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80</v>
      </c>
      <c r="BK141" s="145">
        <f>ROUND(I141*H141,2)</f>
        <v>0</v>
      </c>
      <c r="BL141" s="15" t="s">
        <v>122</v>
      </c>
      <c r="BM141" s="144" t="s">
        <v>155</v>
      </c>
    </row>
    <row r="142" spans="2:65" s="1" customFormat="1" ht="16.5" customHeight="1">
      <c r="B142" s="131"/>
      <c r="C142" s="132" t="s">
        <v>156</v>
      </c>
      <c r="D142" s="132" t="s">
        <v>118</v>
      </c>
      <c r="E142" s="133" t="s">
        <v>157</v>
      </c>
      <c r="F142" s="134" t="s">
        <v>158</v>
      </c>
      <c r="G142" s="135" t="s">
        <v>159</v>
      </c>
      <c r="H142" s="136">
        <v>3000</v>
      </c>
      <c r="I142" s="137"/>
      <c r="J142" s="138">
        <f>ROUND(I142*H142,2)</f>
        <v>0</v>
      </c>
      <c r="K142" s="139"/>
      <c r="L142" s="30"/>
      <c r="M142" s="140" t="s">
        <v>1</v>
      </c>
      <c r="N142" s="141" t="s">
        <v>37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122</v>
      </c>
      <c r="AT142" s="144" t="s">
        <v>118</v>
      </c>
      <c r="AU142" s="144" t="s">
        <v>82</v>
      </c>
      <c r="AY142" s="15" t="s">
        <v>115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5" t="s">
        <v>80</v>
      </c>
      <c r="BK142" s="145">
        <f>ROUND(I142*H142,2)</f>
        <v>0</v>
      </c>
      <c r="BL142" s="15" t="s">
        <v>122</v>
      </c>
      <c r="BM142" s="144" t="s">
        <v>160</v>
      </c>
    </row>
    <row r="143" spans="2:65" s="1" customFormat="1" ht="24.15" customHeight="1">
      <c r="B143" s="131"/>
      <c r="C143" s="132" t="s">
        <v>161</v>
      </c>
      <c r="D143" s="132" t="s">
        <v>118</v>
      </c>
      <c r="E143" s="133" t="s">
        <v>162</v>
      </c>
      <c r="F143" s="134" t="s">
        <v>163</v>
      </c>
      <c r="G143" s="135" t="s">
        <v>121</v>
      </c>
      <c r="H143" s="136">
        <v>31.4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37</v>
      </c>
      <c r="P143" s="142">
        <f>O143*H143</f>
        <v>0</v>
      </c>
      <c r="Q143" s="142">
        <v>0</v>
      </c>
      <c r="R143" s="142">
        <f>Q143*H143</f>
        <v>0</v>
      </c>
      <c r="S143" s="142">
        <v>1.7999999999999999E-2</v>
      </c>
      <c r="T143" s="143">
        <f>S143*H143</f>
        <v>0.56519999999999992</v>
      </c>
      <c r="AR143" s="144" t="s">
        <v>122</v>
      </c>
      <c r="AT143" s="144" t="s">
        <v>118</v>
      </c>
      <c r="AU143" s="144" t="s">
        <v>82</v>
      </c>
      <c r="AY143" s="15" t="s">
        <v>115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80</v>
      </c>
      <c r="BK143" s="145">
        <f>ROUND(I143*H143,2)</f>
        <v>0</v>
      </c>
      <c r="BL143" s="15" t="s">
        <v>122</v>
      </c>
      <c r="BM143" s="144" t="s">
        <v>164</v>
      </c>
    </row>
    <row r="144" spans="2:65" s="1" customFormat="1" ht="24.15" customHeight="1">
      <c r="B144" s="131"/>
      <c r="C144" s="132" t="s">
        <v>133</v>
      </c>
      <c r="D144" s="132" t="s">
        <v>118</v>
      </c>
      <c r="E144" s="133" t="s">
        <v>165</v>
      </c>
      <c r="F144" s="134" t="s">
        <v>166</v>
      </c>
      <c r="G144" s="135" t="s">
        <v>121</v>
      </c>
      <c r="H144" s="136">
        <v>84</v>
      </c>
      <c r="I144" s="137"/>
      <c r="J144" s="138">
        <f>ROUND(I144*H144,2)</f>
        <v>0</v>
      </c>
      <c r="K144" s="139"/>
      <c r="L144" s="30"/>
      <c r="M144" s="140" t="s">
        <v>1</v>
      </c>
      <c r="N144" s="141" t="s">
        <v>37</v>
      </c>
      <c r="P144" s="142">
        <f>O144*H144</f>
        <v>0</v>
      </c>
      <c r="Q144" s="142">
        <v>6.0429999999999998E-2</v>
      </c>
      <c r="R144" s="142">
        <f>Q144*H144</f>
        <v>5.0761199999999995</v>
      </c>
      <c r="S144" s="142">
        <v>0</v>
      </c>
      <c r="T144" s="143">
        <f>S144*H144</f>
        <v>0</v>
      </c>
      <c r="AR144" s="144" t="s">
        <v>122</v>
      </c>
      <c r="AT144" s="144" t="s">
        <v>118</v>
      </c>
      <c r="AU144" s="144" t="s">
        <v>82</v>
      </c>
      <c r="AY144" s="15" t="s">
        <v>115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5" t="s">
        <v>80</v>
      </c>
      <c r="BK144" s="145">
        <f>ROUND(I144*H144,2)</f>
        <v>0</v>
      </c>
      <c r="BL144" s="15" t="s">
        <v>122</v>
      </c>
      <c r="BM144" s="144" t="s">
        <v>167</v>
      </c>
    </row>
    <row r="145" spans="2:65" s="11" customFormat="1" ht="25.95" customHeight="1">
      <c r="B145" s="119"/>
      <c r="D145" s="120" t="s">
        <v>71</v>
      </c>
      <c r="E145" s="121" t="s">
        <v>168</v>
      </c>
      <c r="F145" s="121" t="s">
        <v>169</v>
      </c>
      <c r="I145" s="122"/>
      <c r="J145" s="123">
        <f>BK145</f>
        <v>0</v>
      </c>
      <c r="L145" s="119"/>
      <c r="M145" s="124"/>
      <c r="P145" s="125">
        <f>P146</f>
        <v>0</v>
      </c>
      <c r="R145" s="125">
        <f>R146</f>
        <v>10.5954</v>
      </c>
      <c r="T145" s="126">
        <f>T146</f>
        <v>0</v>
      </c>
      <c r="AR145" s="120" t="s">
        <v>82</v>
      </c>
      <c r="AT145" s="127" t="s">
        <v>71</v>
      </c>
      <c r="AU145" s="127" t="s">
        <v>72</v>
      </c>
      <c r="AY145" s="120" t="s">
        <v>115</v>
      </c>
      <c r="BK145" s="128">
        <f>BK146</f>
        <v>0</v>
      </c>
    </row>
    <row r="146" spans="2:65" s="11" customFormat="1" ht="22.95" customHeight="1">
      <c r="B146" s="119"/>
      <c r="D146" s="120" t="s">
        <v>71</v>
      </c>
      <c r="E146" s="129" t="s">
        <v>170</v>
      </c>
      <c r="F146" s="129" t="s">
        <v>171</v>
      </c>
      <c r="I146" s="122"/>
      <c r="J146" s="130">
        <f>BK146</f>
        <v>0</v>
      </c>
      <c r="L146" s="119"/>
      <c r="M146" s="124"/>
      <c r="P146" s="125">
        <f>SUM(P147:P156)</f>
        <v>0</v>
      </c>
      <c r="R146" s="125">
        <f>SUM(R147:R156)</f>
        <v>10.5954</v>
      </c>
      <c r="T146" s="126">
        <f>SUM(T147:T156)</f>
        <v>0</v>
      </c>
      <c r="AR146" s="120" t="s">
        <v>82</v>
      </c>
      <c r="AT146" s="127" t="s">
        <v>71</v>
      </c>
      <c r="AU146" s="127" t="s">
        <v>80</v>
      </c>
      <c r="AY146" s="120" t="s">
        <v>115</v>
      </c>
      <c r="BK146" s="128">
        <f>SUM(BK147:BK156)</f>
        <v>0</v>
      </c>
    </row>
    <row r="147" spans="2:65" s="1" customFormat="1" ht="21.75" customHeight="1">
      <c r="B147" s="131"/>
      <c r="C147" s="132" t="s">
        <v>172</v>
      </c>
      <c r="D147" s="132" t="s">
        <v>118</v>
      </c>
      <c r="E147" s="133" t="s">
        <v>173</v>
      </c>
      <c r="F147" s="134" t="s">
        <v>174</v>
      </c>
      <c r="G147" s="135" t="s">
        <v>121</v>
      </c>
      <c r="H147" s="136">
        <v>80</v>
      </c>
      <c r="I147" s="137"/>
      <c r="J147" s="138">
        <f>ROUND(I147*H147,2)</f>
        <v>0</v>
      </c>
      <c r="K147" s="139"/>
      <c r="L147" s="30"/>
      <c r="M147" s="140" t="s">
        <v>1</v>
      </c>
      <c r="N147" s="141" t="s">
        <v>37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175</v>
      </c>
      <c r="AT147" s="144" t="s">
        <v>118</v>
      </c>
      <c r="AU147" s="144" t="s">
        <v>82</v>
      </c>
      <c r="AY147" s="15" t="s">
        <v>115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5" t="s">
        <v>80</v>
      </c>
      <c r="BK147" s="145">
        <f>ROUND(I147*H147,2)</f>
        <v>0</v>
      </c>
      <c r="BL147" s="15" t="s">
        <v>175</v>
      </c>
      <c r="BM147" s="144" t="s">
        <v>176</v>
      </c>
    </row>
    <row r="148" spans="2:65" s="1" customFormat="1" ht="21.75" customHeight="1">
      <c r="B148" s="131"/>
      <c r="C148" s="132" t="s">
        <v>177</v>
      </c>
      <c r="D148" s="132" t="s">
        <v>118</v>
      </c>
      <c r="E148" s="133" t="s">
        <v>178</v>
      </c>
      <c r="F148" s="134" t="s">
        <v>179</v>
      </c>
      <c r="G148" s="135" t="s">
        <v>121</v>
      </c>
      <c r="H148" s="136">
        <v>80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175</v>
      </c>
      <c r="AT148" s="144" t="s">
        <v>118</v>
      </c>
      <c r="AU148" s="144" t="s">
        <v>82</v>
      </c>
      <c r="AY148" s="15" t="s">
        <v>115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80</v>
      </c>
      <c r="BK148" s="145">
        <f>ROUND(I148*H148,2)</f>
        <v>0</v>
      </c>
      <c r="BL148" s="15" t="s">
        <v>175</v>
      </c>
      <c r="BM148" s="144" t="s">
        <v>180</v>
      </c>
    </row>
    <row r="149" spans="2:65" s="1" customFormat="1" ht="24.15" customHeight="1">
      <c r="B149" s="131"/>
      <c r="C149" s="132" t="s">
        <v>181</v>
      </c>
      <c r="D149" s="132" t="s">
        <v>118</v>
      </c>
      <c r="E149" s="133" t="s">
        <v>182</v>
      </c>
      <c r="F149" s="134" t="s">
        <v>183</v>
      </c>
      <c r="G149" s="135" t="s">
        <v>121</v>
      </c>
      <c r="H149" s="136">
        <v>80</v>
      </c>
      <c r="I149" s="137"/>
      <c r="J149" s="138">
        <f>ROUND(I149*H149,2)</f>
        <v>0</v>
      </c>
      <c r="K149" s="139"/>
      <c r="L149" s="30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175</v>
      </c>
      <c r="AT149" s="144" t="s">
        <v>118</v>
      </c>
      <c r="AU149" s="144" t="s">
        <v>82</v>
      </c>
      <c r="AY149" s="15" t="s">
        <v>115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5" t="s">
        <v>80</v>
      </c>
      <c r="BK149" s="145">
        <f>ROUND(I149*H149,2)</f>
        <v>0</v>
      </c>
      <c r="BL149" s="15" t="s">
        <v>175</v>
      </c>
      <c r="BM149" s="144" t="s">
        <v>184</v>
      </c>
    </row>
    <row r="150" spans="2:65" s="1" customFormat="1" ht="16.5" customHeight="1">
      <c r="B150" s="131"/>
      <c r="C150" s="132" t="s">
        <v>185</v>
      </c>
      <c r="D150" s="132" t="s">
        <v>118</v>
      </c>
      <c r="E150" s="133" t="s">
        <v>186</v>
      </c>
      <c r="F150" s="134" t="s">
        <v>187</v>
      </c>
      <c r="G150" s="135" t="s">
        <v>188</v>
      </c>
      <c r="H150" s="136">
        <v>1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37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175</v>
      </c>
      <c r="AT150" s="144" t="s">
        <v>118</v>
      </c>
      <c r="AU150" s="144" t="s">
        <v>82</v>
      </c>
      <c r="AY150" s="15" t="s">
        <v>115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80</v>
      </c>
      <c r="BK150" s="145">
        <f>ROUND(I150*H150,2)</f>
        <v>0</v>
      </c>
      <c r="BL150" s="15" t="s">
        <v>175</v>
      </c>
      <c r="BM150" s="144" t="s">
        <v>189</v>
      </c>
    </row>
    <row r="151" spans="2:65" s="1" customFormat="1" ht="16.5" customHeight="1">
      <c r="B151" s="131"/>
      <c r="C151" s="164" t="s">
        <v>190</v>
      </c>
      <c r="D151" s="164" t="s">
        <v>191</v>
      </c>
      <c r="E151" s="165" t="s">
        <v>192</v>
      </c>
      <c r="F151" s="166" t="s">
        <v>193</v>
      </c>
      <c r="G151" s="167" t="s">
        <v>194</v>
      </c>
      <c r="H151" s="168">
        <v>1100</v>
      </c>
      <c r="I151" s="169"/>
      <c r="J151" s="170">
        <f>ROUND(I151*H151,2)</f>
        <v>0</v>
      </c>
      <c r="K151" s="171"/>
      <c r="L151" s="172"/>
      <c r="M151" s="173" t="s">
        <v>1</v>
      </c>
      <c r="N151" s="174" t="s">
        <v>37</v>
      </c>
      <c r="P151" s="142">
        <f>O151*H151</f>
        <v>0</v>
      </c>
      <c r="Q151" s="142">
        <v>5.5799999999999999E-3</v>
      </c>
      <c r="R151" s="142">
        <f>Q151*H151</f>
        <v>6.1379999999999999</v>
      </c>
      <c r="S151" s="142">
        <v>0</v>
      </c>
      <c r="T151" s="143">
        <f>S151*H151</f>
        <v>0</v>
      </c>
      <c r="AR151" s="144" t="s">
        <v>195</v>
      </c>
      <c r="AT151" s="144" t="s">
        <v>191</v>
      </c>
      <c r="AU151" s="144" t="s">
        <v>82</v>
      </c>
      <c r="AY151" s="15" t="s">
        <v>115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5" t="s">
        <v>80</v>
      </c>
      <c r="BK151" s="145">
        <f>ROUND(I151*H151,2)</f>
        <v>0</v>
      </c>
      <c r="BL151" s="15" t="s">
        <v>175</v>
      </c>
      <c r="BM151" s="144" t="s">
        <v>196</v>
      </c>
    </row>
    <row r="152" spans="2:65" s="1" customFormat="1" ht="28.8">
      <c r="B152" s="30"/>
      <c r="D152" s="147" t="s">
        <v>150</v>
      </c>
      <c r="F152" s="161" t="s">
        <v>197</v>
      </c>
      <c r="I152" s="162"/>
      <c r="L152" s="30"/>
      <c r="M152" s="163"/>
      <c r="T152" s="54"/>
      <c r="AT152" s="15" t="s">
        <v>150</v>
      </c>
      <c r="AU152" s="15" t="s">
        <v>82</v>
      </c>
    </row>
    <row r="153" spans="2:65" s="1" customFormat="1" ht="16.5" customHeight="1">
      <c r="B153" s="131"/>
      <c r="C153" s="164" t="s">
        <v>8</v>
      </c>
      <c r="D153" s="164" t="s">
        <v>191</v>
      </c>
      <c r="E153" s="165" t="s">
        <v>198</v>
      </c>
      <c r="F153" s="166" t="s">
        <v>199</v>
      </c>
      <c r="G153" s="167" t="s">
        <v>194</v>
      </c>
      <c r="H153" s="168">
        <v>320</v>
      </c>
      <c r="I153" s="169"/>
      <c r="J153" s="170">
        <f>ROUND(I153*H153,2)</f>
        <v>0</v>
      </c>
      <c r="K153" s="171"/>
      <c r="L153" s="172"/>
      <c r="M153" s="173" t="s">
        <v>1</v>
      </c>
      <c r="N153" s="174" t="s">
        <v>37</v>
      </c>
      <c r="P153" s="142">
        <f>O153*H153</f>
        <v>0</v>
      </c>
      <c r="Q153" s="142">
        <v>9.2200000000000008E-3</v>
      </c>
      <c r="R153" s="142">
        <f>Q153*H153</f>
        <v>2.9504000000000001</v>
      </c>
      <c r="S153" s="142">
        <v>0</v>
      </c>
      <c r="T153" s="143">
        <f>S153*H153</f>
        <v>0</v>
      </c>
      <c r="AR153" s="144" t="s">
        <v>195</v>
      </c>
      <c r="AT153" s="144" t="s">
        <v>191</v>
      </c>
      <c r="AU153" s="144" t="s">
        <v>82</v>
      </c>
      <c r="AY153" s="15" t="s">
        <v>115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5" t="s">
        <v>80</v>
      </c>
      <c r="BK153" s="145">
        <f>ROUND(I153*H153,2)</f>
        <v>0</v>
      </c>
      <c r="BL153" s="15" t="s">
        <v>175</v>
      </c>
      <c r="BM153" s="144" t="s">
        <v>200</v>
      </c>
    </row>
    <row r="154" spans="2:65" s="1" customFormat="1" ht="28.8">
      <c r="B154" s="30"/>
      <c r="D154" s="147" t="s">
        <v>150</v>
      </c>
      <c r="F154" s="161" t="s">
        <v>201</v>
      </c>
      <c r="I154" s="162"/>
      <c r="L154" s="30"/>
      <c r="M154" s="163"/>
      <c r="T154" s="54"/>
      <c r="AT154" s="15" t="s">
        <v>150</v>
      </c>
      <c r="AU154" s="15" t="s">
        <v>82</v>
      </c>
    </row>
    <row r="155" spans="2:65" s="1" customFormat="1" ht="21.75" customHeight="1">
      <c r="B155" s="131"/>
      <c r="C155" s="164" t="s">
        <v>175</v>
      </c>
      <c r="D155" s="164" t="s">
        <v>191</v>
      </c>
      <c r="E155" s="165" t="s">
        <v>202</v>
      </c>
      <c r="F155" s="166" t="s">
        <v>203</v>
      </c>
      <c r="G155" s="167" t="s">
        <v>204</v>
      </c>
      <c r="H155" s="168">
        <v>1.5069999999999999</v>
      </c>
      <c r="I155" s="169"/>
      <c r="J155" s="170">
        <f>ROUND(I155*H155,2)</f>
        <v>0</v>
      </c>
      <c r="K155" s="171"/>
      <c r="L155" s="172"/>
      <c r="M155" s="173" t="s">
        <v>1</v>
      </c>
      <c r="N155" s="174" t="s">
        <v>37</v>
      </c>
      <c r="P155" s="142">
        <f>O155*H155</f>
        <v>0</v>
      </c>
      <c r="Q155" s="142">
        <v>1</v>
      </c>
      <c r="R155" s="142">
        <f>Q155*H155</f>
        <v>1.5069999999999999</v>
      </c>
      <c r="S155" s="142">
        <v>0</v>
      </c>
      <c r="T155" s="143">
        <f>S155*H155</f>
        <v>0</v>
      </c>
      <c r="AR155" s="144" t="s">
        <v>195</v>
      </c>
      <c r="AT155" s="144" t="s">
        <v>191</v>
      </c>
      <c r="AU155" s="144" t="s">
        <v>82</v>
      </c>
      <c r="AY155" s="15" t="s">
        <v>115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5" t="s">
        <v>80</v>
      </c>
      <c r="BK155" s="145">
        <f>ROUND(I155*H155,2)</f>
        <v>0</v>
      </c>
      <c r="BL155" s="15" t="s">
        <v>175</v>
      </c>
      <c r="BM155" s="144" t="s">
        <v>205</v>
      </c>
    </row>
    <row r="156" spans="2:65" s="1" customFormat="1" ht="19.2">
      <c r="B156" s="30"/>
      <c r="D156" s="147" t="s">
        <v>150</v>
      </c>
      <c r="F156" s="161" t="s">
        <v>206</v>
      </c>
      <c r="I156" s="162"/>
      <c r="L156" s="30"/>
      <c r="M156" s="175"/>
      <c r="N156" s="176"/>
      <c r="O156" s="176"/>
      <c r="P156" s="176"/>
      <c r="Q156" s="176"/>
      <c r="R156" s="176"/>
      <c r="S156" s="176"/>
      <c r="T156" s="177"/>
      <c r="AT156" s="15" t="s">
        <v>150</v>
      </c>
      <c r="AU156" s="15" t="s">
        <v>82</v>
      </c>
    </row>
    <row r="157" spans="2:65" s="1" customFormat="1" ht="6.9" customHeight="1">
      <c r="B157" s="42"/>
      <c r="C157" s="43"/>
      <c r="D157" s="43"/>
      <c r="E157" s="43"/>
      <c r="F157" s="43"/>
      <c r="G157" s="43"/>
      <c r="H157" s="43"/>
      <c r="I157" s="43"/>
      <c r="J157" s="43"/>
      <c r="K157" s="43"/>
      <c r="L157" s="30"/>
    </row>
  </sheetData>
  <autoFilter ref="C121:K156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8"/>
  <sheetViews>
    <sheetView showGridLines="0" tabSelected="1" topLeftCell="A110" workbookViewId="0">
      <selection activeCell="I119" sqref="I119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208" t="s">
        <v>5</v>
      </c>
      <c r="M2" s="186"/>
      <c r="N2" s="186"/>
      <c r="O2" s="186"/>
      <c r="P2" s="186"/>
      <c r="Q2" s="186"/>
      <c r="R2" s="186"/>
      <c r="S2" s="186"/>
      <c r="T2" s="186"/>
      <c r="U2" s="186"/>
      <c r="V2" s="186"/>
      <c r="AT2" s="15" t="s">
        <v>85</v>
      </c>
    </row>
    <row r="3" spans="2:46" ht="6.9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" customHeight="1">
      <c r="B4" s="18"/>
      <c r="D4" s="19" t="s">
        <v>86</v>
      </c>
      <c r="L4" s="18"/>
      <c r="M4" s="86" t="s">
        <v>10</v>
      </c>
      <c r="AT4" s="15" t="s">
        <v>3</v>
      </c>
    </row>
    <row r="5" spans="2:46" ht="6.9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2" t="str">
        <f>'Rekapitulace stavby'!K6</f>
        <v>Vltava ř. km 282,500, jez Jelení lávka - oprava přelivné plochy</v>
      </c>
      <c r="F7" s="223"/>
      <c r="G7" s="223"/>
      <c r="H7" s="223"/>
      <c r="L7" s="18"/>
    </row>
    <row r="8" spans="2:46" s="1" customFormat="1" ht="12" customHeight="1">
      <c r="B8" s="30"/>
      <c r="D8" s="25" t="s">
        <v>87</v>
      </c>
      <c r="L8" s="30"/>
    </row>
    <row r="9" spans="2:46" s="1" customFormat="1" ht="16.5" customHeight="1">
      <c r="B9" s="30"/>
      <c r="E9" s="219" t="s">
        <v>207</v>
      </c>
      <c r="F9" s="221"/>
      <c r="G9" s="221"/>
      <c r="H9" s="221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20</v>
      </c>
      <c r="J11" s="23" t="s">
        <v>1</v>
      </c>
      <c r="L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50"/>
      <c r="L12" s="30"/>
    </row>
    <row r="13" spans="2:46" s="1" customFormat="1" ht="10.95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/>
      <c r="L17" s="30"/>
    </row>
    <row r="18" spans="2:12" s="1" customFormat="1" ht="18" customHeight="1">
      <c r="B18" s="30"/>
      <c r="E18" s="224"/>
      <c r="F18" s="185"/>
      <c r="G18" s="185"/>
      <c r="H18" s="185"/>
      <c r="I18" s="25" t="s">
        <v>26</v>
      </c>
      <c r="J18" s="26"/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5" t="s">
        <v>28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5" t="s">
        <v>30</v>
      </c>
      <c r="I23" s="25" t="s">
        <v>25</v>
      </c>
      <c r="J23" s="23" t="s">
        <v>1</v>
      </c>
      <c r="L23" s="30"/>
    </row>
    <row r="24" spans="2:12" s="1" customFormat="1" ht="18" customHeight="1">
      <c r="B24" s="30"/>
      <c r="E24" s="23"/>
      <c r="I24" s="25" t="s">
        <v>26</v>
      </c>
      <c r="J24" s="23" t="s">
        <v>1</v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5" t="s">
        <v>31</v>
      </c>
      <c r="L26" s="30"/>
    </row>
    <row r="27" spans="2:12" s="7" customFormat="1" ht="16.5" customHeight="1">
      <c r="B27" s="87"/>
      <c r="E27" s="190" t="s">
        <v>1</v>
      </c>
      <c r="F27" s="190"/>
      <c r="G27" s="190"/>
      <c r="H27" s="190"/>
      <c r="L27" s="87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32</v>
      </c>
      <c r="J30" s="64">
        <f>ROUND(J117, 2)</f>
        <v>0</v>
      </c>
      <c r="L30" s="30"/>
    </row>
    <row r="31" spans="2:12" s="1" customFormat="1" ht="6.9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customHeight="1">
      <c r="B32" s="30"/>
      <c r="F32" s="33" t="s">
        <v>34</v>
      </c>
      <c r="I32" s="33" t="s">
        <v>33</v>
      </c>
      <c r="J32" s="33" t="s">
        <v>35</v>
      </c>
      <c r="L32" s="30"/>
    </row>
    <row r="33" spans="2:12" s="1" customFormat="1" ht="14.4" customHeight="1">
      <c r="B33" s="30"/>
      <c r="D33" s="53" t="s">
        <v>36</v>
      </c>
      <c r="E33" s="25" t="s">
        <v>37</v>
      </c>
      <c r="F33" s="89">
        <f>ROUND((SUM(BE117:BE127)),  2)</f>
        <v>0</v>
      </c>
      <c r="I33" s="90">
        <v>0.21</v>
      </c>
      <c r="J33" s="89">
        <f>ROUND(((SUM(BE117:BE127))*I33),  2)</f>
        <v>0</v>
      </c>
      <c r="L33" s="30"/>
    </row>
    <row r="34" spans="2:12" s="1" customFormat="1" ht="14.4" customHeight="1">
      <c r="B34" s="30"/>
      <c r="E34" s="25" t="s">
        <v>38</v>
      </c>
      <c r="F34" s="89">
        <f>ROUND((SUM(BF117:BF127)),  2)</f>
        <v>0</v>
      </c>
      <c r="I34" s="90">
        <v>0.15</v>
      </c>
      <c r="J34" s="89">
        <f>ROUND(((SUM(BF117:BF127))*I34),  2)</f>
        <v>0</v>
      </c>
      <c r="L34" s="30"/>
    </row>
    <row r="35" spans="2:12" s="1" customFormat="1" ht="14.4" hidden="1" customHeight="1">
      <c r="B35" s="30"/>
      <c r="E35" s="25" t="s">
        <v>39</v>
      </c>
      <c r="F35" s="89">
        <f>ROUND((SUM(BG117:BG127)),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40</v>
      </c>
      <c r="F36" s="89">
        <f>ROUND((SUM(BH117:BH127)),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41</v>
      </c>
      <c r="F37" s="89">
        <f>ROUND((SUM(BI117:BI127)),  2)</f>
        <v>0</v>
      </c>
      <c r="I37" s="90">
        <v>0</v>
      </c>
      <c r="J37" s="89">
        <f>0</f>
        <v>0</v>
      </c>
      <c r="L37" s="30"/>
    </row>
    <row r="38" spans="2:12" s="1" customFormat="1" ht="6.9" customHeight="1">
      <c r="B38" s="30"/>
      <c r="L38" s="30"/>
    </row>
    <row r="39" spans="2:12" s="1" customFormat="1" ht="25.35" customHeight="1">
      <c r="B39" s="30"/>
      <c r="C39" s="91"/>
      <c r="D39" s="92" t="s">
        <v>42</v>
      </c>
      <c r="E39" s="55"/>
      <c r="F39" s="55"/>
      <c r="G39" s="93" t="s">
        <v>43</v>
      </c>
      <c r="H39" s="94" t="s">
        <v>44</v>
      </c>
      <c r="I39" s="55"/>
      <c r="J39" s="95">
        <f>SUM(J30:J37)</f>
        <v>0</v>
      </c>
      <c r="K39" s="96"/>
      <c r="L39" s="30"/>
    </row>
    <row r="40" spans="2:12" s="1" customFormat="1" ht="14.4" customHeight="1">
      <c r="B40" s="30"/>
      <c r="L40" s="30"/>
    </row>
    <row r="41" spans="2:12" ht="14.4" customHeight="1">
      <c r="B41" s="18"/>
      <c r="L41" s="18"/>
    </row>
    <row r="42" spans="2:12" ht="14.4" customHeight="1">
      <c r="B42" s="18"/>
      <c r="L42" s="18"/>
    </row>
    <row r="43" spans="2:12" ht="14.4" customHeight="1">
      <c r="B43" s="18"/>
      <c r="L43" s="18"/>
    </row>
    <row r="44" spans="2:12" ht="14.4" customHeight="1">
      <c r="B44" s="18"/>
      <c r="L44" s="18"/>
    </row>
    <row r="45" spans="2:12" ht="14.4" customHeight="1">
      <c r="B45" s="18"/>
      <c r="L45" s="18"/>
    </row>
    <row r="46" spans="2:12" ht="14.4" customHeight="1">
      <c r="B46" s="18"/>
      <c r="L46" s="18"/>
    </row>
    <row r="47" spans="2:12" ht="14.4" customHeight="1">
      <c r="B47" s="18"/>
      <c r="L47" s="18"/>
    </row>
    <row r="48" spans="2:12" ht="14.4" customHeight="1">
      <c r="B48" s="18"/>
      <c r="L48" s="18"/>
    </row>
    <row r="49" spans="2:12" ht="14.4" customHeight="1">
      <c r="B49" s="18"/>
      <c r="L49" s="18"/>
    </row>
    <row r="50" spans="2:12" s="1" customFormat="1" ht="14.4" customHeight="1">
      <c r="B50" s="30"/>
      <c r="D50" s="39" t="s">
        <v>45</v>
      </c>
      <c r="E50" s="40"/>
      <c r="F50" s="40"/>
      <c r="G50" s="39" t="s">
        <v>46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3.2">
      <c r="B61" s="30"/>
      <c r="D61" s="41" t="s">
        <v>47</v>
      </c>
      <c r="E61" s="32"/>
      <c r="F61" s="97" t="s">
        <v>48</v>
      </c>
      <c r="G61" s="41" t="s">
        <v>47</v>
      </c>
      <c r="H61" s="32"/>
      <c r="I61" s="32"/>
      <c r="J61" s="98" t="s">
        <v>48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3.2">
      <c r="B65" s="30"/>
      <c r="D65" s="39" t="s">
        <v>49</v>
      </c>
      <c r="E65" s="40"/>
      <c r="F65" s="40"/>
      <c r="G65" s="39" t="s">
        <v>50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3.2">
      <c r="B76" s="30"/>
      <c r="D76" s="41" t="s">
        <v>47</v>
      </c>
      <c r="E76" s="32"/>
      <c r="F76" s="97" t="s">
        <v>48</v>
      </c>
      <c r="G76" s="41" t="s">
        <v>47</v>
      </c>
      <c r="H76" s="32"/>
      <c r="I76" s="32"/>
      <c r="J76" s="98" t="s">
        <v>48</v>
      </c>
      <c r="K76" s="32"/>
      <c r="L76" s="30"/>
    </row>
    <row r="77" spans="2:12" s="1" customFormat="1" ht="14.4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" customHeight="1">
      <c r="B82" s="30"/>
      <c r="C82" s="19" t="s">
        <v>89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2" t="str">
        <f>E7</f>
        <v>Vltava ř. km 282,500, jez Jelení lávka - oprava přelivné plochy</v>
      </c>
      <c r="F85" s="223"/>
      <c r="G85" s="223"/>
      <c r="H85" s="223"/>
      <c r="L85" s="30"/>
    </row>
    <row r="86" spans="2:47" s="1" customFormat="1" ht="12" customHeight="1">
      <c r="B86" s="30"/>
      <c r="C86" s="25" t="s">
        <v>87</v>
      </c>
      <c r="L86" s="30"/>
    </row>
    <row r="87" spans="2:47" s="1" customFormat="1" ht="16.5" customHeight="1">
      <c r="B87" s="30"/>
      <c r="E87" s="219" t="str">
        <f>E9</f>
        <v>4073b - Vedlejší rozpočtové náklady</v>
      </c>
      <c r="F87" s="221"/>
      <c r="G87" s="221"/>
      <c r="H87" s="221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5" t="s">
        <v>21</v>
      </c>
      <c r="F89" s="23" t="str">
        <f>F12</f>
        <v xml:space="preserve"> </v>
      </c>
      <c r="I89" s="25" t="s">
        <v>23</v>
      </c>
      <c r="J89" s="50" t="str">
        <f>IF(J12="","",J12)</f>
        <v/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5" t="s">
        <v>24</v>
      </c>
      <c r="F91" s="23" t="str">
        <f>E15</f>
        <v xml:space="preserve"> </v>
      </c>
      <c r="I91" s="25" t="s">
        <v>28</v>
      </c>
      <c r="J91" s="28" t="str">
        <f>E21</f>
        <v xml:space="preserve"> </v>
      </c>
      <c r="L91" s="30"/>
    </row>
    <row r="92" spans="2:47" s="1" customFormat="1" ht="15.15" customHeight="1">
      <c r="B92" s="30"/>
      <c r="C92" s="25" t="s">
        <v>27</v>
      </c>
      <c r="F92" s="23" t="str">
        <f>IF(E18="","",E18)</f>
        <v/>
      </c>
      <c r="I92" s="25" t="s">
        <v>30</v>
      </c>
      <c r="J92" s="28"/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90</v>
      </c>
      <c r="D94" s="91"/>
      <c r="E94" s="91"/>
      <c r="F94" s="91"/>
      <c r="G94" s="91"/>
      <c r="H94" s="91"/>
      <c r="I94" s="91"/>
      <c r="J94" s="100" t="s">
        <v>91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5" customHeight="1">
      <c r="B96" s="30"/>
      <c r="C96" s="101" t="s">
        <v>92</v>
      </c>
      <c r="J96" s="64">
        <f>J117</f>
        <v>0</v>
      </c>
      <c r="L96" s="30"/>
      <c r="AU96" s="15" t="s">
        <v>93</v>
      </c>
    </row>
    <row r="97" spans="2:12" s="8" customFormat="1" ht="24.9" customHeight="1">
      <c r="B97" s="102"/>
      <c r="D97" s="103" t="s">
        <v>208</v>
      </c>
      <c r="E97" s="104"/>
      <c r="F97" s="104"/>
      <c r="G97" s="104"/>
      <c r="H97" s="104"/>
      <c r="I97" s="104"/>
      <c r="J97" s="105">
        <f>J118</f>
        <v>0</v>
      </c>
      <c r="L97" s="102"/>
    </row>
    <row r="98" spans="2:12" s="1" customFormat="1" ht="21.75" customHeight="1">
      <c r="B98" s="30"/>
      <c r="L98" s="30"/>
    </row>
    <row r="99" spans="2:12" s="1" customFormat="1" ht="6.9" customHeight="1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30"/>
    </row>
    <row r="103" spans="2:12" s="1" customFormat="1" ht="6.9" customHeight="1"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0"/>
    </row>
    <row r="104" spans="2:12" s="1" customFormat="1" ht="24.9" customHeight="1">
      <c r="B104" s="30"/>
      <c r="C104" s="19" t="s">
        <v>100</v>
      </c>
      <c r="L104" s="30"/>
    </row>
    <row r="105" spans="2:12" s="1" customFormat="1" ht="6.9" customHeight="1">
      <c r="B105" s="30"/>
      <c r="L105" s="30"/>
    </row>
    <row r="106" spans="2:12" s="1" customFormat="1" ht="12" customHeight="1">
      <c r="B106" s="30"/>
      <c r="C106" s="25" t="s">
        <v>16</v>
      </c>
      <c r="L106" s="30"/>
    </row>
    <row r="107" spans="2:12" s="1" customFormat="1" ht="16.5" customHeight="1">
      <c r="B107" s="30"/>
      <c r="E107" s="222" t="str">
        <f>E7</f>
        <v>Vltava ř. km 282,500, jez Jelení lávka - oprava přelivné plochy</v>
      </c>
      <c r="F107" s="223"/>
      <c r="G107" s="223"/>
      <c r="H107" s="223"/>
      <c r="L107" s="30"/>
    </row>
    <row r="108" spans="2:12" s="1" customFormat="1" ht="12" customHeight="1">
      <c r="B108" s="30"/>
      <c r="C108" s="25" t="s">
        <v>87</v>
      </c>
      <c r="L108" s="30"/>
    </row>
    <row r="109" spans="2:12" s="1" customFormat="1" ht="16.5" customHeight="1">
      <c r="B109" s="30"/>
      <c r="E109" s="219" t="str">
        <f>E9</f>
        <v>4073b - Vedlejší rozpočtové náklady</v>
      </c>
      <c r="F109" s="221"/>
      <c r="G109" s="221"/>
      <c r="H109" s="221"/>
      <c r="L109" s="30"/>
    </row>
    <row r="110" spans="2:12" s="1" customFormat="1" ht="6.9" customHeight="1">
      <c r="B110" s="30"/>
      <c r="L110" s="30"/>
    </row>
    <row r="111" spans="2:12" s="1" customFormat="1" ht="12" customHeight="1">
      <c r="B111" s="30"/>
      <c r="C111" s="25" t="s">
        <v>21</v>
      </c>
      <c r="F111" s="23" t="str">
        <f>F12</f>
        <v xml:space="preserve"> </v>
      </c>
      <c r="I111" s="25" t="s">
        <v>23</v>
      </c>
      <c r="J111" s="50" t="str">
        <f>IF(J12="","",J12)</f>
        <v/>
      </c>
      <c r="L111" s="30"/>
    </row>
    <row r="112" spans="2:12" s="1" customFormat="1" ht="6.9" customHeight="1">
      <c r="B112" s="30"/>
      <c r="L112" s="30"/>
    </row>
    <row r="113" spans="2:65" s="1" customFormat="1" ht="15.15" customHeight="1">
      <c r="B113" s="30"/>
      <c r="C113" s="25" t="s">
        <v>24</v>
      </c>
      <c r="F113" s="23" t="str">
        <f>E15</f>
        <v xml:space="preserve"> </v>
      </c>
      <c r="I113" s="25" t="s">
        <v>28</v>
      </c>
      <c r="J113" s="28" t="str">
        <f>E21</f>
        <v xml:space="preserve"> </v>
      </c>
      <c r="L113" s="30"/>
    </row>
    <row r="114" spans="2:65" s="1" customFormat="1" ht="15.15" customHeight="1">
      <c r="B114" s="30"/>
      <c r="C114" s="25" t="s">
        <v>27</v>
      </c>
      <c r="F114" s="23" t="str">
        <f>IF(E18="","",E18)</f>
        <v/>
      </c>
      <c r="I114" s="25" t="s">
        <v>30</v>
      </c>
      <c r="J114" s="28">
        <f>E24</f>
        <v>0</v>
      </c>
      <c r="L114" s="30"/>
    </row>
    <row r="115" spans="2:65" s="1" customFormat="1" ht="10.35" customHeight="1">
      <c r="B115" s="30"/>
      <c r="L115" s="30"/>
    </row>
    <row r="116" spans="2:65" s="10" customFormat="1" ht="29.25" customHeight="1">
      <c r="B116" s="110"/>
      <c r="C116" s="111" t="s">
        <v>101</v>
      </c>
      <c r="D116" s="112" t="s">
        <v>57</v>
      </c>
      <c r="E116" s="112" t="s">
        <v>53</v>
      </c>
      <c r="F116" s="112" t="s">
        <v>54</v>
      </c>
      <c r="G116" s="112" t="s">
        <v>102</v>
      </c>
      <c r="H116" s="112" t="s">
        <v>103</v>
      </c>
      <c r="I116" s="112" t="s">
        <v>104</v>
      </c>
      <c r="J116" s="113" t="s">
        <v>91</v>
      </c>
      <c r="K116" s="114" t="s">
        <v>105</v>
      </c>
      <c r="L116" s="110"/>
      <c r="M116" s="57" t="s">
        <v>1</v>
      </c>
      <c r="N116" s="58" t="s">
        <v>36</v>
      </c>
      <c r="O116" s="58" t="s">
        <v>106</v>
      </c>
      <c r="P116" s="58" t="s">
        <v>107</v>
      </c>
      <c r="Q116" s="58" t="s">
        <v>108</v>
      </c>
      <c r="R116" s="58" t="s">
        <v>109</v>
      </c>
      <c r="S116" s="58" t="s">
        <v>110</v>
      </c>
      <c r="T116" s="59" t="s">
        <v>111</v>
      </c>
    </row>
    <row r="117" spans="2:65" s="1" customFormat="1" ht="22.95" customHeight="1">
      <c r="B117" s="30"/>
      <c r="C117" s="62" t="s">
        <v>112</v>
      </c>
      <c r="J117" s="115">
        <f>BK117</f>
        <v>0</v>
      </c>
      <c r="L117" s="30"/>
      <c r="M117" s="60"/>
      <c r="N117" s="51"/>
      <c r="O117" s="51"/>
      <c r="P117" s="116">
        <f>P118</f>
        <v>0</v>
      </c>
      <c r="Q117" s="51"/>
      <c r="R117" s="116">
        <f>R118</f>
        <v>0</v>
      </c>
      <c r="S117" s="51"/>
      <c r="T117" s="117">
        <f>T118</f>
        <v>0</v>
      </c>
      <c r="AT117" s="15" t="s">
        <v>71</v>
      </c>
      <c r="AU117" s="15" t="s">
        <v>93</v>
      </c>
      <c r="BK117" s="118">
        <f>BK118</f>
        <v>0</v>
      </c>
    </row>
    <row r="118" spans="2:65" s="11" customFormat="1" ht="25.95" customHeight="1">
      <c r="B118" s="119"/>
      <c r="D118" s="120" t="s">
        <v>71</v>
      </c>
      <c r="E118" s="121" t="s">
        <v>209</v>
      </c>
      <c r="F118" s="121" t="s">
        <v>84</v>
      </c>
      <c r="I118" s="122"/>
      <c r="J118" s="123">
        <f>BK118</f>
        <v>0</v>
      </c>
      <c r="L118" s="119"/>
      <c r="M118" s="124"/>
      <c r="P118" s="125">
        <f>SUM(P119:P127)</f>
        <v>0</v>
      </c>
      <c r="R118" s="125">
        <f>SUM(R119:R127)</f>
        <v>0</v>
      </c>
      <c r="T118" s="126">
        <f>SUM(T119:T127)</f>
        <v>0</v>
      </c>
      <c r="AR118" s="120" t="s">
        <v>146</v>
      </c>
      <c r="AT118" s="127" t="s">
        <v>71</v>
      </c>
      <c r="AU118" s="127" t="s">
        <v>72</v>
      </c>
      <c r="AY118" s="120" t="s">
        <v>115</v>
      </c>
      <c r="BK118" s="128">
        <f>SUM(BK119:BK127)</f>
        <v>0</v>
      </c>
    </row>
    <row r="119" spans="2:65" s="1" customFormat="1" ht="16.5" customHeight="1">
      <c r="B119" s="131"/>
      <c r="C119" s="132" t="s">
        <v>80</v>
      </c>
      <c r="D119" s="132" t="s">
        <v>118</v>
      </c>
      <c r="E119" s="133" t="s">
        <v>210</v>
      </c>
      <c r="F119" s="134" t="s">
        <v>211</v>
      </c>
      <c r="G119" s="135" t="s">
        <v>188</v>
      </c>
      <c r="H119" s="136">
        <v>1</v>
      </c>
      <c r="I119" s="137"/>
      <c r="J119" s="138">
        <f t="shared" ref="J119:J127" si="0">ROUND(I119*H119,2)</f>
        <v>0</v>
      </c>
      <c r="K119" s="139"/>
      <c r="L119" s="30"/>
      <c r="M119" s="140" t="s">
        <v>1</v>
      </c>
      <c r="N119" s="141" t="s">
        <v>37</v>
      </c>
      <c r="P119" s="142">
        <f t="shared" ref="P119:P127" si="1">O119*H119</f>
        <v>0</v>
      </c>
      <c r="Q119" s="142">
        <v>0</v>
      </c>
      <c r="R119" s="142">
        <f t="shared" ref="R119:R127" si="2">Q119*H119</f>
        <v>0</v>
      </c>
      <c r="S119" s="142">
        <v>0</v>
      </c>
      <c r="T119" s="143">
        <f t="shared" ref="T119:T127" si="3">S119*H119</f>
        <v>0</v>
      </c>
      <c r="AR119" s="144" t="s">
        <v>122</v>
      </c>
      <c r="AT119" s="144" t="s">
        <v>118</v>
      </c>
      <c r="AU119" s="144" t="s">
        <v>80</v>
      </c>
      <c r="AY119" s="15" t="s">
        <v>115</v>
      </c>
      <c r="BE119" s="145">
        <f t="shared" ref="BE119:BE127" si="4">IF(N119="základní",J119,0)</f>
        <v>0</v>
      </c>
      <c r="BF119" s="145">
        <f t="shared" ref="BF119:BF127" si="5">IF(N119="snížená",J119,0)</f>
        <v>0</v>
      </c>
      <c r="BG119" s="145">
        <f t="shared" ref="BG119:BG127" si="6">IF(N119="zákl. přenesená",J119,0)</f>
        <v>0</v>
      </c>
      <c r="BH119" s="145">
        <f t="shared" ref="BH119:BH127" si="7">IF(N119="sníž. přenesená",J119,0)</f>
        <v>0</v>
      </c>
      <c r="BI119" s="145">
        <f t="shared" ref="BI119:BI127" si="8">IF(N119="nulová",J119,0)</f>
        <v>0</v>
      </c>
      <c r="BJ119" s="15" t="s">
        <v>80</v>
      </c>
      <c r="BK119" s="145">
        <f t="shared" ref="BK119:BK127" si="9">ROUND(I119*H119,2)</f>
        <v>0</v>
      </c>
      <c r="BL119" s="15" t="s">
        <v>122</v>
      </c>
      <c r="BM119" s="144" t="s">
        <v>212</v>
      </c>
    </row>
    <row r="120" spans="2:65" s="1" customFormat="1" ht="16.5" customHeight="1">
      <c r="B120" s="131"/>
      <c r="C120" s="132" t="s">
        <v>82</v>
      </c>
      <c r="D120" s="132" t="s">
        <v>118</v>
      </c>
      <c r="E120" s="133" t="s">
        <v>213</v>
      </c>
      <c r="F120" s="134" t="s">
        <v>214</v>
      </c>
      <c r="G120" s="135" t="s">
        <v>188</v>
      </c>
      <c r="H120" s="136">
        <v>1</v>
      </c>
      <c r="I120" s="137"/>
      <c r="J120" s="138">
        <f t="shared" si="0"/>
        <v>0</v>
      </c>
      <c r="K120" s="139"/>
      <c r="L120" s="30"/>
      <c r="M120" s="140" t="s">
        <v>1</v>
      </c>
      <c r="N120" s="141" t="s">
        <v>37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122</v>
      </c>
      <c r="AT120" s="144" t="s">
        <v>118</v>
      </c>
      <c r="AU120" s="144" t="s">
        <v>80</v>
      </c>
      <c r="AY120" s="15" t="s">
        <v>115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5" t="s">
        <v>80</v>
      </c>
      <c r="BK120" s="145">
        <f t="shared" si="9"/>
        <v>0</v>
      </c>
      <c r="BL120" s="15" t="s">
        <v>122</v>
      </c>
      <c r="BM120" s="144" t="s">
        <v>215</v>
      </c>
    </row>
    <row r="121" spans="2:65" s="1" customFormat="1" ht="21.75" customHeight="1">
      <c r="B121" s="131"/>
      <c r="C121" s="132" t="s">
        <v>116</v>
      </c>
      <c r="D121" s="132" t="s">
        <v>118</v>
      </c>
      <c r="E121" s="133" t="s">
        <v>216</v>
      </c>
      <c r="F121" s="134" t="s">
        <v>217</v>
      </c>
      <c r="G121" s="135" t="s">
        <v>188</v>
      </c>
      <c r="H121" s="136">
        <v>1</v>
      </c>
      <c r="I121" s="137"/>
      <c r="J121" s="138">
        <f t="shared" si="0"/>
        <v>0</v>
      </c>
      <c r="K121" s="139"/>
      <c r="L121" s="30"/>
      <c r="M121" s="140" t="s">
        <v>1</v>
      </c>
      <c r="N121" s="141" t="s">
        <v>37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122</v>
      </c>
      <c r="AT121" s="144" t="s">
        <v>118</v>
      </c>
      <c r="AU121" s="144" t="s">
        <v>80</v>
      </c>
      <c r="AY121" s="15" t="s">
        <v>115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5" t="s">
        <v>80</v>
      </c>
      <c r="BK121" s="145">
        <f t="shared" si="9"/>
        <v>0</v>
      </c>
      <c r="BL121" s="15" t="s">
        <v>122</v>
      </c>
      <c r="BM121" s="144" t="s">
        <v>218</v>
      </c>
    </row>
    <row r="122" spans="2:65" s="1" customFormat="1" ht="16.5" customHeight="1">
      <c r="B122" s="131"/>
      <c r="C122" s="132" t="s">
        <v>122</v>
      </c>
      <c r="D122" s="132" t="s">
        <v>118</v>
      </c>
      <c r="E122" s="133" t="s">
        <v>219</v>
      </c>
      <c r="F122" s="134" t="s">
        <v>220</v>
      </c>
      <c r="G122" s="135" t="s">
        <v>188</v>
      </c>
      <c r="H122" s="136">
        <v>1</v>
      </c>
      <c r="I122" s="137"/>
      <c r="J122" s="138">
        <f t="shared" si="0"/>
        <v>0</v>
      </c>
      <c r="K122" s="139"/>
      <c r="L122" s="30"/>
      <c r="M122" s="140" t="s">
        <v>1</v>
      </c>
      <c r="N122" s="141" t="s">
        <v>37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122</v>
      </c>
      <c r="AT122" s="144" t="s">
        <v>118</v>
      </c>
      <c r="AU122" s="144" t="s">
        <v>80</v>
      </c>
      <c r="AY122" s="15" t="s">
        <v>115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5" t="s">
        <v>80</v>
      </c>
      <c r="BK122" s="145">
        <f t="shared" si="9"/>
        <v>0</v>
      </c>
      <c r="BL122" s="15" t="s">
        <v>122</v>
      </c>
      <c r="BM122" s="144" t="s">
        <v>221</v>
      </c>
    </row>
    <row r="123" spans="2:65" s="1" customFormat="1" ht="21.75" customHeight="1">
      <c r="B123" s="131"/>
      <c r="C123" s="132" t="s">
        <v>146</v>
      </c>
      <c r="D123" s="132" t="s">
        <v>118</v>
      </c>
      <c r="E123" s="133" t="s">
        <v>222</v>
      </c>
      <c r="F123" s="134" t="s">
        <v>223</v>
      </c>
      <c r="G123" s="135" t="s">
        <v>188</v>
      </c>
      <c r="H123" s="136">
        <v>1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37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122</v>
      </c>
      <c r="AT123" s="144" t="s">
        <v>118</v>
      </c>
      <c r="AU123" s="144" t="s">
        <v>80</v>
      </c>
      <c r="AY123" s="15" t="s">
        <v>115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80</v>
      </c>
      <c r="BK123" s="145">
        <f t="shared" si="9"/>
        <v>0</v>
      </c>
      <c r="BL123" s="15" t="s">
        <v>122</v>
      </c>
      <c r="BM123" s="144" t="s">
        <v>224</v>
      </c>
    </row>
    <row r="124" spans="2:65" s="1" customFormat="1" ht="21.75" customHeight="1">
      <c r="B124" s="131"/>
      <c r="C124" s="132" t="s">
        <v>128</v>
      </c>
      <c r="D124" s="132" t="s">
        <v>118</v>
      </c>
      <c r="E124" s="133" t="s">
        <v>225</v>
      </c>
      <c r="F124" s="134" t="s">
        <v>226</v>
      </c>
      <c r="G124" s="135" t="s">
        <v>188</v>
      </c>
      <c r="H124" s="136">
        <v>1</v>
      </c>
      <c r="I124" s="137"/>
      <c r="J124" s="138">
        <f t="shared" si="0"/>
        <v>0</v>
      </c>
      <c r="K124" s="139"/>
      <c r="L124" s="30"/>
      <c r="M124" s="140" t="s">
        <v>1</v>
      </c>
      <c r="N124" s="141" t="s">
        <v>37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122</v>
      </c>
      <c r="AT124" s="144" t="s">
        <v>118</v>
      </c>
      <c r="AU124" s="144" t="s">
        <v>80</v>
      </c>
      <c r="AY124" s="15" t="s">
        <v>115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80</v>
      </c>
      <c r="BK124" s="145">
        <f t="shared" si="9"/>
        <v>0</v>
      </c>
      <c r="BL124" s="15" t="s">
        <v>122</v>
      </c>
      <c r="BM124" s="144" t="s">
        <v>227</v>
      </c>
    </row>
    <row r="125" spans="2:65" s="1" customFormat="1" ht="16.5" customHeight="1">
      <c r="B125" s="131"/>
      <c r="C125" s="132" t="s">
        <v>156</v>
      </c>
      <c r="D125" s="132" t="s">
        <v>118</v>
      </c>
      <c r="E125" s="133" t="s">
        <v>228</v>
      </c>
      <c r="F125" s="134" t="s">
        <v>229</v>
      </c>
      <c r="G125" s="135" t="s">
        <v>188</v>
      </c>
      <c r="H125" s="136">
        <v>1</v>
      </c>
      <c r="I125" s="137"/>
      <c r="J125" s="138">
        <f t="shared" si="0"/>
        <v>0</v>
      </c>
      <c r="K125" s="139"/>
      <c r="L125" s="30"/>
      <c r="M125" s="140" t="s">
        <v>1</v>
      </c>
      <c r="N125" s="141" t="s">
        <v>37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122</v>
      </c>
      <c r="AT125" s="144" t="s">
        <v>118</v>
      </c>
      <c r="AU125" s="144" t="s">
        <v>80</v>
      </c>
      <c r="AY125" s="15" t="s">
        <v>115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80</v>
      </c>
      <c r="BK125" s="145">
        <f t="shared" si="9"/>
        <v>0</v>
      </c>
      <c r="BL125" s="15" t="s">
        <v>122</v>
      </c>
      <c r="BM125" s="144" t="s">
        <v>230</v>
      </c>
    </row>
    <row r="126" spans="2:65" s="1" customFormat="1" ht="16.5" customHeight="1">
      <c r="B126" s="131"/>
      <c r="C126" s="132" t="s">
        <v>161</v>
      </c>
      <c r="D126" s="132" t="s">
        <v>118</v>
      </c>
      <c r="E126" s="133" t="s">
        <v>231</v>
      </c>
      <c r="F126" s="134" t="s">
        <v>232</v>
      </c>
      <c r="G126" s="135" t="s">
        <v>188</v>
      </c>
      <c r="H126" s="136">
        <v>1</v>
      </c>
      <c r="I126" s="137"/>
      <c r="J126" s="138">
        <f t="shared" si="0"/>
        <v>0</v>
      </c>
      <c r="K126" s="139"/>
      <c r="L126" s="30"/>
      <c r="M126" s="140" t="s">
        <v>1</v>
      </c>
      <c r="N126" s="141" t="s">
        <v>37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122</v>
      </c>
      <c r="AT126" s="144" t="s">
        <v>118</v>
      </c>
      <c r="AU126" s="144" t="s">
        <v>80</v>
      </c>
      <c r="AY126" s="15" t="s">
        <v>115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5" t="s">
        <v>80</v>
      </c>
      <c r="BK126" s="145">
        <f t="shared" si="9"/>
        <v>0</v>
      </c>
      <c r="BL126" s="15" t="s">
        <v>122</v>
      </c>
      <c r="BM126" s="144" t="s">
        <v>233</v>
      </c>
    </row>
    <row r="127" spans="2:65" s="1" customFormat="1" ht="16.5" customHeight="1">
      <c r="B127" s="131"/>
      <c r="C127" s="132" t="s">
        <v>133</v>
      </c>
      <c r="D127" s="132" t="s">
        <v>118</v>
      </c>
      <c r="E127" s="133" t="s">
        <v>234</v>
      </c>
      <c r="F127" s="134" t="s">
        <v>235</v>
      </c>
      <c r="G127" s="135" t="s">
        <v>188</v>
      </c>
      <c r="H127" s="136">
        <v>1</v>
      </c>
      <c r="I127" s="137"/>
      <c r="J127" s="138">
        <f t="shared" si="0"/>
        <v>0</v>
      </c>
      <c r="K127" s="139"/>
      <c r="L127" s="30"/>
      <c r="M127" s="178" t="s">
        <v>1</v>
      </c>
      <c r="N127" s="179" t="s">
        <v>37</v>
      </c>
      <c r="O127" s="176"/>
      <c r="P127" s="180">
        <f t="shared" si="1"/>
        <v>0</v>
      </c>
      <c r="Q127" s="180">
        <v>0</v>
      </c>
      <c r="R127" s="180">
        <f t="shared" si="2"/>
        <v>0</v>
      </c>
      <c r="S127" s="180">
        <v>0</v>
      </c>
      <c r="T127" s="181">
        <f t="shared" si="3"/>
        <v>0</v>
      </c>
      <c r="AR127" s="144" t="s">
        <v>122</v>
      </c>
      <c r="AT127" s="144" t="s">
        <v>118</v>
      </c>
      <c r="AU127" s="144" t="s">
        <v>80</v>
      </c>
      <c r="AY127" s="15" t="s">
        <v>115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80</v>
      </c>
      <c r="BK127" s="145">
        <f t="shared" si="9"/>
        <v>0</v>
      </c>
      <c r="BL127" s="15" t="s">
        <v>122</v>
      </c>
      <c r="BM127" s="144" t="s">
        <v>236</v>
      </c>
    </row>
    <row r="128" spans="2:65" s="1" customFormat="1" ht="6.9" customHeight="1">
      <c r="B128" s="42"/>
      <c r="C128" s="43"/>
      <c r="D128" s="43"/>
      <c r="E128" s="43"/>
      <c r="F128" s="43"/>
      <c r="G128" s="43"/>
      <c r="H128" s="43"/>
      <c r="I128" s="43"/>
      <c r="J128" s="43"/>
      <c r="K128" s="43"/>
      <c r="L128" s="30"/>
    </row>
  </sheetData>
  <autoFilter ref="C116:K127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5ECA69B4CC39459CF879808734A6B5" ma:contentTypeVersion="16" ma:contentTypeDescription="Vytvoří nový dokument" ma:contentTypeScope="" ma:versionID="26d5f8287bf9f79a0eb719be1df38430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0b617567bc9062beacb2d5fa9591acdc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B687BF0-28E2-4CAE-91D0-DDCB45705610}"/>
</file>

<file path=customXml/itemProps2.xml><?xml version="1.0" encoding="utf-8"?>
<ds:datastoreItem xmlns:ds="http://schemas.openxmlformats.org/officeDocument/2006/customXml" ds:itemID="{33DC8D05-FFCF-434B-87B2-4E30B6EDE72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F475124-6D23-47B7-866A-727FD0879F58}">
  <ds:schemaRefs>
    <ds:schemaRef ds:uri="http://schemas.microsoft.com/office/2006/metadata/properties"/>
    <ds:schemaRef ds:uri="http://schemas.microsoft.com/office/infopath/2007/PartnerControls"/>
    <ds:schemaRef ds:uri="4df82892-9f05-4115-b8bf-20a77a76b5d2"/>
    <ds:schemaRef ds:uri="29ed0e5a-0378-45b4-a990-92aa170f382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4073a - Sanace železobeto...</vt:lpstr>
      <vt:lpstr>4073b - Vedlejší rozpočto...</vt:lpstr>
      <vt:lpstr>'4073a - Sanace železobeto...'!Názvy_tisku</vt:lpstr>
      <vt:lpstr>'4073b - Vedlejší rozpočto...'!Názvy_tisku</vt:lpstr>
      <vt:lpstr>'Rekapitulace stavby'!Názvy_tisku</vt:lpstr>
      <vt:lpstr>'4073a - Sanace železobeto...'!Oblast_tisku</vt:lpstr>
      <vt:lpstr>'4073b - Vedlejší rozpočto...'!Oblast_tisku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Vondrášková Eva</dc:creator>
  <cp:keywords/>
  <dc:description/>
  <cp:lastModifiedBy>Schindler Jiří</cp:lastModifiedBy>
  <cp:revision/>
  <dcterms:created xsi:type="dcterms:W3CDTF">2023-04-27T05:35:11Z</dcterms:created>
  <dcterms:modified xsi:type="dcterms:W3CDTF">2023-05-03T07:40:34Z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